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\kaatialaite-R1\"/>
    </mc:Choice>
  </mc:AlternateContent>
  <xr:revisionPtr revIDLastSave="0" documentId="13_ncr:1_{E4135D9F-A84F-4E6A-B73A-3DC01C51DA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ycle" sheetId="17" r:id="rId1"/>
    <sheet name="H" sheetId="16" r:id="rId2"/>
    <sheet name="Cp" sheetId="18" r:id="rId3"/>
    <sheet name="S" sheetId="20" r:id="rId4"/>
    <sheet name="G,K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9" l="1"/>
  <c r="F5" i="19"/>
  <c r="I11" i="17" l="1"/>
  <c r="E5" i="18"/>
  <c r="F21" i="16" l="1"/>
  <c r="F19" i="16"/>
  <c r="F18" i="16"/>
  <c r="E21" i="16"/>
  <c r="E19" i="16"/>
  <c r="E18" i="16"/>
  <c r="F20" i="16" l="1"/>
  <c r="F23" i="16" s="1"/>
  <c r="F27" i="16" s="1"/>
  <c r="E20" i="16"/>
  <c r="E23" i="16" s="1"/>
  <c r="E27" i="16" s="1"/>
  <c r="F24" i="16" l="1"/>
  <c r="F25" i="16" s="1"/>
  <c r="E28" i="16"/>
  <c r="E29" i="16"/>
  <c r="F29" i="16"/>
  <c r="F28" i="16"/>
  <c r="E24" i="16"/>
  <c r="E25" i="16" s="1"/>
  <c r="D21" i="16" l="1"/>
  <c r="D19" i="16"/>
  <c r="D18" i="16"/>
  <c r="C21" i="16"/>
  <c r="C19" i="16"/>
  <c r="C18" i="16"/>
  <c r="D20" i="16" l="1"/>
  <c r="D23" i="16" s="1"/>
  <c r="D27" i="16" s="1"/>
  <c r="D29" i="16" s="1"/>
  <c r="C20" i="16"/>
  <c r="C24" i="16" s="1"/>
  <c r="B21" i="16"/>
  <c r="B19" i="16"/>
  <c r="B18" i="16"/>
  <c r="C23" i="16" l="1"/>
  <c r="C27" i="16" s="1"/>
  <c r="C29" i="16" s="1"/>
  <c r="D24" i="16"/>
  <c r="D25" i="16" s="1"/>
  <c r="D28" i="16"/>
  <c r="C25" i="16"/>
  <c r="B20" i="16"/>
  <c r="B23" i="16" s="1"/>
  <c r="B27" i="16" s="1"/>
  <c r="C28" i="16" l="1"/>
  <c r="B24" i="16"/>
  <c r="B25" i="16" s="1"/>
  <c r="B28" i="16"/>
  <c r="B29" i="16"/>
  <c r="B33" i="16" l="1"/>
  <c r="H11" i="17" s="1"/>
  <c r="E29" i="17" s="1"/>
  <c r="B32" i="16"/>
  <c r="B34" i="16" l="1"/>
  <c r="G11" i="17"/>
  <c r="G4" i="19"/>
  <c r="G6" i="19" s="1"/>
  <c r="G8" i="19" s="1"/>
  <c r="G9" i="19" s="1"/>
  <c r="H18" i="17"/>
  <c r="G16" i="17" l="1"/>
  <c r="G18" i="17" s="1"/>
  <c r="D29" i="17" s="1"/>
  <c r="F4" i="19" s="1"/>
  <c r="F6" i="19" s="1"/>
  <c r="F8" i="19" s="1"/>
  <c r="F9" i="19" s="1"/>
</calcChain>
</file>

<file path=xl/sharedStrings.xml><?xml version="1.0" encoding="utf-8"?>
<sst xmlns="http://schemas.openxmlformats.org/spreadsheetml/2006/main" count="175" uniqueCount="123">
  <si>
    <t>n</t>
  </si>
  <si>
    <t>file name</t>
  </si>
  <si>
    <t>mass(mg)</t>
  </si>
  <si>
    <t>FW(g/mol)</t>
  </si>
  <si>
    <t>cal factor</t>
  </si>
  <si>
    <t>t0</t>
  </si>
  <si>
    <t>V(t0)</t>
  </si>
  <si>
    <t>t1</t>
  </si>
  <si>
    <t>V(t1)</t>
  </si>
  <si>
    <t>t2</t>
  </si>
  <si>
    <t>V(t2)</t>
  </si>
  <si>
    <t>t3</t>
  </si>
  <si>
    <t>V(t3)</t>
  </si>
  <si>
    <t>BL1</t>
  </si>
  <si>
    <t>BL2</t>
  </si>
  <si>
    <t>BL avg</t>
  </si>
  <si>
    <t>t</t>
  </si>
  <si>
    <t>NET</t>
  </si>
  <si>
    <t>b cor</t>
  </si>
  <si>
    <t>%b cor</t>
  </si>
  <si>
    <t>DH(J)</t>
  </si>
  <si>
    <t>DH(kJ/g)</t>
  </si>
  <si>
    <t>H(kJ/mol)</t>
  </si>
  <si>
    <t>AVG</t>
  </si>
  <si>
    <t>STD</t>
  </si>
  <si>
    <t>ERR</t>
  </si>
  <si>
    <t>As</t>
  </si>
  <si>
    <t>8b</t>
  </si>
  <si>
    <t>H</t>
  </si>
  <si>
    <t>kaatialaite in 5 N HCl</t>
  </si>
  <si>
    <t>Pavel</t>
  </si>
  <si>
    <t>July 6, 18</t>
  </si>
  <si>
    <t>Fe</t>
  </si>
  <si>
    <t>July 9, 18</t>
  </si>
  <si>
    <t>July 10, 18</t>
  </si>
  <si>
    <t>11a</t>
  </si>
  <si>
    <t>July 11, 18</t>
  </si>
  <si>
    <t>11b</t>
  </si>
  <si>
    <t>Cp-Daten: Kaatialaite</t>
  </si>
  <si>
    <t>Fe(H2AsO4)3.5H2O</t>
  </si>
  <si>
    <t>So (2-298 K)</t>
  </si>
  <si>
    <t>sigma-So</t>
  </si>
  <si>
    <t>8.49 mg; MG = 568.721 g/mol (ideal formula)</t>
  </si>
  <si>
    <t>(J/mol.K)</t>
  </si>
  <si>
    <t>60 T set points, log spacing</t>
  </si>
  <si>
    <t>3 meas per T = 180 data</t>
  </si>
  <si>
    <t>broad Cp peak at 3.5 K</t>
  </si>
  <si>
    <t>mean of the 3 meas per T = 60 data</t>
  </si>
  <si>
    <t>PPMS1</t>
  </si>
  <si>
    <t>PPMS1-mean</t>
  </si>
  <si>
    <t>T</t>
  </si>
  <si>
    <t>Cp</t>
  </si>
  <si>
    <t>sigma-Cp</t>
  </si>
  <si>
    <t>(K)</t>
  </si>
  <si>
    <t>reaction</t>
  </si>
  <si>
    <t>err</t>
  </si>
  <si>
    <t>note</t>
  </si>
  <si>
    <t>0 by definition</t>
  </si>
  <si>
    <t>taken from HFO paper</t>
  </si>
  <si>
    <t>HFO paper, this work</t>
  </si>
  <si>
    <t>calculated from Parker (1965)</t>
  </si>
  <si>
    <t>this work</t>
  </si>
  <si>
    <t>KCl</t>
  </si>
  <si>
    <t>enthalpy of water desorption from lepidocrocite</t>
  </si>
  <si>
    <t>calculated from NBS 270-3</t>
  </si>
  <si>
    <t>FeOOH</t>
  </si>
  <si>
    <t>Majzlan et al. (2003)</t>
  </si>
  <si>
    <t>NBS 720-3 (Wagman et al.) and my work</t>
  </si>
  <si>
    <t>Robie and Hemingway (1995)</t>
  </si>
  <si>
    <r>
      <t>D</t>
    </r>
    <r>
      <rPr>
        <sz val="8"/>
        <rFont val="Arial"/>
        <family val="2"/>
      </rPr>
      <t>Hdiss</t>
    </r>
  </si>
  <si>
    <r>
      <t>HCl·9.96H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</si>
  <si>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r>
      <t>FeOOH·0.162H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</si>
  <si>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r>
      <t>KH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/>
    </r>
  </si>
  <si>
    <r>
      <t>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</si>
  <si>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r>
      <t>D</t>
    </r>
    <r>
      <rPr>
        <vertAlign val="subscript"/>
        <sz val="8"/>
        <rFont val="Arial"/>
        <family val="2"/>
      </rPr>
      <t>r</t>
    </r>
    <r>
      <rPr>
        <sz val="8"/>
        <rFont val="Arial"/>
      </rPr>
      <t>H</t>
    </r>
    <r>
      <rPr>
        <vertAlign val="superscript"/>
        <sz val="8"/>
        <rFont val="Arial"/>
        <family val="2"/>
      </rPr>
      <t>o</t>
    </r>
  </si>
  <si>
    <r>
      <t>D</t>
    </r>
    <r>
      <rPr>
        <vertAlign val="subscript"/>
        <sz val="8"/>
        <rFont val="Arial"/>
        <family val="2"/>
      </rPr>
      <t>f</t>
    </r>
    <r>
      <rPr>
        <sz val="8"/>
        <rFont val="Arial"/>
        <family val="2"/>
      </rPr>
      <t>H</t>
    </r>
    <r>
      <rPr>
        <vertAlign val="superscript"/>
        <sz val="8"/>
        <rFont val="Arial"/>
        <family val="2"/>
      </rPr>
      <t>o</t>
    </r>
  </si>
  <si>
    <r>
      <t>KH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</si>
  <si>
    <r>
      <t>Fe(H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·5H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</si>
  <si>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t>K</t>
  </si>
  <si>
    <r>
      <t>3HCl·9.96H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+ 3KH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 xml:space="preserve"> + FeOOH·0.162H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= 27.042H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Fe(H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·5H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+ 3KCl</t>
    </r>
  </si>
  <si>
    <t>entropy of formation</t>
  </si>
  <si>
    <r>
      <t>S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 xml:space="preserve"> (J/mol*K)</t>
    </r>
  </si>
  <si>
    <r>
      <t>D</t>
    </r>
    <r>
      <rPr>
        <vertAlign val="subscript"/>
        <sz val="8"/>
        <rFont val="Arial"/>
        <family val="2"/>
      </rPr>
      <t>f</t>
    </r>
    <r>
      <rPr>
        <sz val="8"/>
        <rFont val="Arial"/>
        <family val="2"/>
      </rPr>
      <t>H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>(kaatialaite)</t>
    </r>
  </si>
  <si>
    <r>
      <t>Fe</t>
    </r>
    <r>
      <rPr>
        <vertAlign val="superscript"/>
        <sz val="8"/>
        <rFont val="Arial"/>
        <family val="2"/>
      </rPr>
      <t>3+</t>
    </r>
  </si>
  <si>
    <r>
      <t>D</t>
    </r>
    <r>
      <rPr>
        <vertAlign val="subscript"/>
        <sz val="8"/>
        <rFont val="Arial"/>
        <family val="2"/>
      </rPr>
      <t>f</t>
    </r>
    <r>
      <rPr>
        <sz val="8"/>
        <rFont val="Arial"/>
        <family val="2"/>
      </rPr>
      <t>S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>(kaatialaite)</t>
    </r>
  </si>
  <si>
    <r>
      <t>AsO</t>
    </r>
    <r>
      <rPr>
        <vertAlign val="subscript"/>
        <sz val="8"/>
        <rFont val="Arial"/>
        <family val="2"/>
      </rPr>
      <t>4</t>
    </r>
    <r>
      <rPr>
        <vertAlign val="superscript"/>
        <sz val="8"/>
        <rFont val="Arial"/>
        <family val="2"/>
      </rPr>
      <t>3-</t>
    </r>
  </si>
  <si>
    <r>
      <t>D</t>
    </r>
    <r>
      <rPr>
        <vertAlign val="subscript"/>
        <sz val="8"/>
        <rFont val="Arial"/>
        <family val="2"/>
      </rPr>
      <t>f</t>
    </r>
    <r>
      <rPr>
        <sz val="8"/>
        <rFont val="Arial"/>
        <family val="2"/>
      </rPr>
      <t>G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>(kaatialaite)</t>
    </r>
  </si>
  <si>
    <r>
      <t>H</t>
    </r>
    <r>
      <rPr>
        <vertAlign val="subscript"/>
        <sz val="8"/>
        <rFont val="Arial"/>
        <family val="2"/>
      </rPr>
      <t>2</t>
    </r>
    <r>
      <rPr>
        <sz val="8"/>
        <rFont val="Arial"/>
      </rPr>
      <t>O</t>
    </r>
  </si>
  <si>
    <r>
      <t>O</t>
    </r>
    <r>
      <rPr>
        <vertAlign val="subscript"/>
        <sz val="8"/>
        <rFont val="Arial"/>
        <family val="2"/>
      </rPr>
      <t>2</t>
    </r>
  </si>
  <si>
    <r>
      <t>Fe(H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·5H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= Fe</t>
    </r>
    <r>
      <rPr>
        <vertAlign val="superscript"/>
        <sz val="8"/>
        <rFont val="Arial"/>
        <family val="2"/>
      </rPr>
      <t>3+</t>
    </r>
    <r>
      <rPr>
        <sz val="8"/>
        <rFont val="Arial"/>
        <family val="2"/>
      </rPr>
      <t xml:space="preserve"> + 6H</t>
    </r>
    <r>
      <rPr>
        <vertAlign val="superscript"/>
        <sz val="8"/>
        <rFont val="Arial"/>
        <family val="2"/>
      </rPr>
      <t>+</t>
    </r>
    <r>
      <rPr>
        <sz val="8"/>
        <rFont val="Arial"/>
        <family val="2"/>
      </rPr>
      <t xml:space="preserve"> + 3AsO</t>
    </r>
    <r>
      <rPr>
        <vertAlign val="subscript"/>
        <sz val="8"/>
        <rFont val="Arial"/>
        <family val="2"/>
      </rPr>
      <t>4</t>
    </r>
    <r>
      <rPr>
        <vertAlign val="superscript"/>
        <sz val="8"/>
        <rFont val="Arial"/>
        <family val="2"/>
      </rPr>
      <t>3-</t>
    </r>
    <r>
      <rPr>
        <sz val="8"/>
        <rFont val="Arial"/>
        <family val="2"/>
      </rPr>
      <t xml:space="preserve"> + 5H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</si>
  <si>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r>
      <t>H</t>
    </r>
    <r>
      <rPr>
        <vertAlign val="subscript"/>
        <sz val="8"/>
        <rFont val="Arial"/>
        <family val="2"/>
      </rPr>
      <t>2</t>
    </r>
  </si>
  <si>
    <r>
      <t>D</t>
    </r>
    <r>
      <rPr>
        <vertAlign val="subscript"/>
        <sz val="8"/>
        <rFont val="Arial"/>
        <family val="2"/>
      </rPr>
      <t>r</t>
    </r>
    <r>
      <rPr>
        <sz val="8"/>
        <rFont val="Arial"/>
        <family val="2"/>
      </rPr>
      <t>G</t>
    </r>
    <r>
      <rPr>
        <vertAlign val="superscript"/>
        <sz val="8"/>
        <rFont val="Arial"/>
        <family val="2"/>
      </rPr>
      <t>o</t>
    </r>
  </si>
  <si>
    <t>log K</t>
  </si>
  <si>
    <t>Fe + 3As + 8.5O2 + 8H2 = Fe(H2AsO4)3.5H2O</t>
  </si>
  <si>
    <t>Fe(H2AsO4)3.5H2O = Fe3+ + 6H+ + 3AsO4--- + 5H2O</t>
  </si>
  <si>
    <t>8a</t>
  </si>
  <si>
    <r>
      <t>3HCl·9.96H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+ 3KH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 xml:space="preserve"> + FeOOH = 26.88H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Fe(H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AsO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·5H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 + 3KCl</t>
    </r>
  </si>
  <si>
    <t>R</t>
  </si>
  <si>
    <t>R_a</t>
  </si>
  <si>
    <t>FUNCTION FIT</t>
  </si>
  <si>
    <t>CRUDE FIT</t>
  </si>
  <si>
    <t>dH/T</t>
  </si>
  <si>
    <t>S</t>
  </si>
  <si>
    <t>G</t>
  </si>
  <si>
    <t>'-G/T</t>
  </si>
  <si>
    <t>deltaK</t>
  </si>
  <si>
    <t>deltaCp</t>
  </si>
  <si>
    <t>deltaH</t>
  </si>
  <si>
    <t>deltadH/T</t>
  </si>
  <si>
    <t>deltaS</t>
  </si>
  <si>
    <t>deltaG</t>
  </si>
  <si>
    <t>delta(-G/T)</t>
  </si>
  <si>
    <t>J/K</t>
  </si>
  <si>
    <t>J</t>
  </si>
  <si>
    <t>%</t>
  </si>
  <si>
    <t>NaN</t>
  </si>
  <si>
    <t>*** reached the upper limit of function: fit 1</t>
  </si>
  <si>
    <t>*** reached the upper limit of function: fit 2</t>
  </si>
  <si>
    <t>Thermochemical cycle for kaatialaite</t>
  </si>
  <si>
    <t>Acid solution calorimetry - Enthalpies of dissolution</t>
  </si>
  <si>
    <t>Heat capacity data - direct from the instrument</t>
  </si>
  <si>
    <t>Integrated thermodynamic functions from the low-temperature heat-capacity data</t>
  </si>
  <si>
    <t>calculated G and log Ksp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</si>
</sst>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0.0"/>
  </numFmts>
  <fonts count="15" x14ac:knownFonts="1">
    <font>
      <sz val="11"/>
      <color indexed="8"/>
      <name val="Calibri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Symbol"/>
      <family val="1"/>
      <charset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vertAlign val="subscript"/>
      <sz val="8"/>
      <name val="Arial"/>
      <family val="2"/>
    </font>
    <font>
      <sz val="8"/>
      <name val="Arial"/>
    </font>
    <font>
      <vertAlign val="superscript"/>
      <sz val="8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5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2" fontId="2" fillId="2" borderId="0" applyFont="0" applyFill="0" applyBorder="0" applyAlignment="0" applyProtection="0">
      <alignment horizontal="right"/>
    </xf>
    <xf numFmtId="164" fontId="2" fillId="2" borderId="0" applyFont="0" applyFill="0" applyBorder="0" applyAlignment="0" applyProtection="0">
      <alignment horizontal="right"/>
    </xf>
    <xf numFmtId="165" fontId="2" fillId="2" borderId="0" applyFont="0" applyFill="0" applyBorder="0" applyAlignment="0" applyProtection="0">
      <alignment horizontal="right"/>
    </xf>
    <xf numFmtId="166" fontId="2" fillId="2" borderId="0" applyFont="0" applyFill="0" applyBorder="0" applyAlignment="0" applyProtection="0">
      <alignment horizontal="right"/>
    </xf>
  </cellStyleXfs>
  <cellXfs count="76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quotePrefix="1" applyFont="1" applyAlignment="1">
      <alignment horizontal="center"/>
    </xf>
    <xf numFmtId="0" fontId="0" fillId="4" borderId="0" xfId="0" applyFill="1"/>
    <xf numFmtId="164" fontId="2" fillId="0" borderId="0" xfId="1" applyNumberFormat="1" applyFont="1" applyFill="1">
      <alignment horizontal="right"/>
    </xf>
    <xf numFmtId="165" fontId="2" fillId="0" borderId="0" xfId="3" applyFont="1" applyFill="1">
      <alignment horizontal="right"/>
    </xf>
    <xf numFmtId="0" fontId="2" fillId="0" borderId="0" xfId="3" applyNumberFormat="1" applyFill="1">
      <alignment horizontal="right"/>
    </xf>
    <xf numFmtId="2" fontId="2" fillId="0" borderId="0" xfId="0" applyNumberFormat="1" applyFont="1"/>
    <xf numFmtId="0" fontId="5" fillId="0" borderId="0" xfId="0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3" applyNumberFormat="1" applyFont="1" applyFill="1">
      <alignment horizontal="right"/>
    </xf>
    <xf numFmtId="0" fontId="4" fillId="0" borderId="0" xfId="0" applyFont="1"/>
    <xf numFmtId="164" fontId="2" fillId="3" borderId="0" xfId="0" applyNumberFormat="1" applyFont="1" applyFill="1"/>
    <xf numFmtId="0" fontId="6" fillId="0" borderId="0" xfId="0" applyFont="1"/>
    <xf numFmtId="2" fontId="6" fillId="0" borderId="0" xfId="0" applyNumberFormat="1" applyFont="1"/>
    <xf numFmtId="0" fontId="0" fillId="0" borderId="0" xfId="0" applyAlignment="1">
      <alignment horizontal="center"/>
    </xf>
    <xf numFmtId="167" fontId="6" fillId="0" borderId="0" xfId="0" applyNumberFormat="1" applyFont="1"/>
    <xf numFmtId="0" fontId="7" fillId="0" borderId="0" xfId="0" applyFont="1"/>
    <xf numFmtId="0" fontId="2" fillId="0" borderId="0" xfId="3" applyNumberFormat="1" applyFont="1" applyFill="1">
      <alignment horizontal="right"/>
    </xf>
    <xf numFmtId="0" fontId="8" fillId="0" borderId="0" xfId="0" applyFont="1"/>
    <xf numFmtId="0" fontId="4" fillId="5" borderId="0" xfId="0" applyFont="1" applyFill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1" xfId="0" applyFill="1" applyBorder="1"/>
    <xf numFmtId="0" fontId="0" fillId="7" borderId="7" xfId="0" applyFill="1" applyBorder="1"/>
    <xf numFmtId="0" fontId="9" fillId="7" borderId="7" xfId="0" applyFont="1" applyFill="1" applyBorder="1"/>
    <xf numFmtId="0" fontId="9" fillId="7" borderId="2" xfId="0" applyFont="1" applyFill="1" applyBorder="1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8" fillId="7" borderId="3" xfId="0" applyFont="1" applyFill="1" applyBorder="1"/>
    <xf numFmtId="0" fontId="10" fillId="7" borderId="3" xfId="0" applyFont="1" applyFill="1" applyBorder="1"/>
    <xf numFmtId="0" fontId="0" fillId="7" borderId="8" xfId="0" applyFill="1" applyBorder="1"/>
    <xf numFmtId="0" fontId="10" fillId="7" borderId="5" xfId="0" applyFont="1" applyFill="1" applyBorder="1"/>
    <xf numFmtId="0" fontId="0" fillId="7" borderId="6" xfId="0" applyFill="1" applyBorder="1"/>
    <xf numFmtId="0" fontId="10" fillId="8" borderId="3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4" xfId="0" applyFill="1" applyBorder="1"/>
    <xf numFmtId="0" fontId="10" fillId="8" borderId="5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9" borderId="0" xfId="0" applyFill="1"/>
    <xf numFmtId="0" fontId="1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6" fillId="0" borderId="0" xfId="0" applyNumberFormat="1" applyFont="1"/>
    <xf numFmtId="2" fontId="12" fillId="0" borderId="0" xfId="0" applyNumberFormat="1" applyFont="1"/>
    <xf numFmtId="166" fontId="6" fillId="0" borderId="0" xfId="0" applyNumberFormat="1" applyFont="1"/>
    <xf numFmtId="0" fontId="0" fillId="10" borderId="0" xfId="0" applyFill="1"/>
    <xf numFmtId="2" fontId="7" fillId="0" borderId="0" xfId="0" applyNumberFormat="1" applyFont="1" applyAlignment="1">
      <alignment horizontal="center"/>
    </xf>
    <xf numFmtId="0" fontId="0" fillId="11" borderId="0" xfId="0" applyFill="1"/>
    <xf numFmtId="167" fontId="12" fillId="0" borderId="0" xfId="0" applyNumberFormat="1" applyFont="1"/>
    <xf numFmtId="0" fontId="12" fillId="0" borderId="0" xfId="0" applyFont="1" applyAlignment="1">
      <alignment horizontal="right"/>
    </xf>
    <xf numFmtId="0" fontId="8" fillId="8" borderId="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Fill="1"/>
  </cellXfs>
  <cellStyles count="5">
    <cellStyle name="decim2" xfId="1" xr:uid="{00000000-0005-0000-0000-000000000000}"/>
    <cellStyle name="decim3" xfId="2" xr:uid="{00000000-0005-0000-0000-000001000000}"/>
    <cellStyle name="decim4" xfId="3" xr:uid="{00000000-0005-0000-0000-000002000000}"/>
    <cellStyle name="decim5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3.5500019783959169E-2"/>
          <c:y val="1.3781913624433309E-2"/>
          <c:w val="0.84723132415465607"/>
          <c:h val="0.90549530902133168"/>
        </c:manualLayout>
      </c:layout>
      <c:scatterChart>
        <c:scatterStyle val="lineMarker"/>
        <c:varyColors val="0"/>
        <c:ser>
          <c:idx val="3"/>
          <c:order val="0"/>
          <c:tx>
            <c:v>PPMS-1</c:v>
          </c:tx>
          <c:spPr>
            <a:ln w="28575">
              <a:noFill/>
            </a:ln>
          </c:spPr>
          <c:xVal>
            <c:numLit>
              <c:formatCode>General</c:formatCode>
              <c:ptCount val="180"/>
              <c:pt idx="0">
                <c:v>2.2032600000000002</c:v>
              </c:pt>
              <c:pt idx="1">
                <c:v>2.2196099999999999</c:v>
              </c:pt>
              <c:pt idx="2">
                <c:v>2.2199</c:v>
              </c:pt>
              <c:pt idx="3">
                <c:v>2.3816299999999999</c:v>
              </c:pt>
              <c:pt idx="4">
                <c:v>2.3975599999999999</c:v>
              </c:pt>
              <c:pt idx="5">
                <c:v>2.3980999999999999</c:v>
              </c:pt>
              <c:pt idx="6">
                <c:v>2.5757699999999999</c:v>
              </c:pt>
              <c:pt idx="7">
                <c:v>2.5912500000000001</c:v>
              </c:pt>
              <c:pt idx="8">
                <c:v>2.5914100000000002</c:v>
              </c:pt>
              <c:pt idx="9">
                <c:v>2.7874400000000001</c:v>
              </c:pt>
              <c:pt idx="10">
                <c:v>2.8026900000000001</c:v>
              </c:pt>
              <c:pt idx="11">
                <c:v>2.80294</c:v>
              </c:pt>
              <c:pt idx="12">
                <c:v>3.0175900000000002</c:v>
              </c:pt>
              <c:pt idx="13">
                <c:v>3.0324800000000001</c:v>
              </c:pt>
              <c:pt idx="14">
                <c:v>3.0328499999999998</c:v>
              </c:pt>
              <c:pt idx="15">
                <c:v>3.2671199999999998</c:v>
              </c:pt>
              <c:pt idx="16">
                <c:v>3.2882400000000001</c:v>
              </c:pt>
              <c:pt idx="17">
                <c:v>3.2883900000000001</c:v>
              </c:pt>
              <c:pt idx="18">
                <c:v>3.5432299999999999</c:v>
              </c:pt>
              <c:pt idx="19">
                <c:v>3.5578099999999999</c:v>
              </c:pt>
              <c:pt idx="20">
                <c:v>3.55796</c:v>
              </c:pt>
              <c:pt idx="21">
                <c:v>3.8368099999999998</c:v>
              </c:pt>
              <c:pt idx="22">
                <c:v>3.85189</c:v>
              </c:pt>
              <c:pt idx="23">
                <c:v>3.8520400000000001</c:v>
              </c:pt>
              <c:pt idx="24">
                <c:v>4.1565399999999997</c:v>
              </c:pt>
              <c:pt idx="25">
                <c:v>4.1723800000000004</c:v>
              </c:pt>
              <c:pt idx="26">
                <c:v>4.1727699999999999</c:v>
              </c:pt>
              <c:pt idx="27">
                <c:v>4.5091000000000001</c:v>
              </c:pt>
              <c:pt idx="28">
                <c:v>4.5239399999999996</c:v>
              </c:pt>
              <c:pt idx="29">
                <c:v>4.5245499999999996</c:v>
              </c:pt>
              <c:pt idx="30">
                <c:v>4.88971</c:v>
              </c:pt>
              <c:pt idx="31">
                <c:v>4.9059200000000001</c:v>
              </c:pt>
              <c:pt idx="32">
                <c:v>4.9069900000000004</c:v>
              </c:pt>
              <c:pt idx="33">
                <c:v>5.3059399999999997</c:v>
              </c:pt>
              <c:pt idx="34">
                <c:v>5.32334</c:v>
              </c:pt>
              <c:pt idx="35">
                <c:v>5.3244999999999996</c:v>
              </c:pt>
              <c:pt idx="36">
                <c:v>5.7618</c:v>
              </c:pt>
              <c:pt idx="37">
                <c:v>5.7794299999999996</c:v>
              </c:pt>
              <c:pt idx="38">
                <c:v>5.7805600000000004</c:v>
              </c:pt>
              <c:pt idx="39">
                <c:v>6.2647500000000003</c:v>
              </c:pt>
              <c:pt idx="40">
                <c:v>6.2778499999999999</c:v>
              </c:pt>
              <c:pt idx="41">
                <c:v>6.2792599999999998</c:v>
              </c:pt>
              <c:pt idx="42">
                <c:v>6.8139399999999997</c:v>
              </c:pt>
              <c:pt idx="43">
                <c:v>6.8285499999999999</c:v>
              </c:pt>
              <c:pt idx="44">
                <c:v>6.8302100000000001</c:v>
              </c:pt>
              <c:pt idx="45">
                <c:v>7.39011</c:v>
              </c:pt>
              <c:pt idx="46">
                <c:v>7.4088200000000004</c:v>
              </c:pt>
              <c:pt idx="47">
                <c:v>7.4122199999999996</c:v>
              </c:pt>
              <c:pt idx="48">
                <c:v>8.0326500000000003</c:v>
              </c:pt>
              <c:pt idx="49">
                <c:v>8.0511300000000006</c:v>
              </c:pt>
              <c:pt idx="50">
                <c:v>8.0562900000000006</c:v>
              </c:pt>
              <c:pt idx="51">
                <c:v>8.7333200000000009</c:v>
              </c:pt>
              <c:pt idx="52">
                <c:v>8.7507999999999999</c:v>
              </c:pt>
              <c:pt idx="53">
                <c:v>8.7553999999999998</c:v>
              </c:pt>
              <c:pt idx="54">
                <c:v>9.5013699999999996</c:v>
              </c:pt>
              <c:pt idx="55">
                <c:v>9.5164500000000007</c:v>
              </c:pt>
              <c:pt idx="56">
                <c:v>9.5224200000000003</c:v>
              </c:pt>
              <c:pt idx="57">
                <c:v>10.330399999999999</c:v>
              </c:pt>
              <c:pt idx="58">
                <c:v>10.3459</c:v>
              </c:pt>
              <c:pt idx="59">
                <c:v>10.3523</c:v>
              </c:pt>
              <c:pt idx="60">
                <c:v>11.2424</c:v>
              </c:pt>
              <c:pt idx="61">
                <c:v>11.255599999999999</c:v>
              </c:pt>
              <c:pt idx="62">
                <c:v>11.2616</c:v>
              </c:pt>
              <c:pt idx="63">
                <c:v>12.2417</c:v>
              </c:pt>
              <c:pt idx="64">
                <c:v>12.2525</c:v>
              </c:pt>
              <c:pt idx="65">
                <c:v>12.2583</c:v>
              </c:pt>
              <c:pt idx="66">
                <c:v>13.3163</c:v>
              </c:pt>
              <c:pt idx="67">
                <c:v>13.326000000000001</c:v>
              </c:pt>
              <c:pt idx="68">
                <c:v>13.333299999999999</c:v>
              </c:pt>
              <c:pt idx="69">
                <c:v>14.494300000000001</c:v>
              </c:pt>
              <c:pt idx="70">
                <c:v>14.498799999999999</c:v>
              </c:pt>
              <c:pt idx="71">
                <c:v>14.501099999999999</c:v>
              </c:pt>
              <c:pt idx="72">
                <c:v>15.767099999999999</c:v>
              </c:pt>
              <c:pt idx="73">
                <c:v>15.777100000000001</c:v>
              </c:pt>
              <c:pt idx="74">
                <c:v>15.7872</c:v>
              </c:pt>
              <c:pt idx="75">
                <c:v>17.142900000000001</c:v>
              </c:pt>
              <c:pt idx="76">
                <c:v>17.156500000000001</c:v>
              </c:pt>
              <c:pt idx="77">
                <c:v>17.164300000000001</c:v>
              </c:pt>
              <c:pt idx="78">
                <c:v>18.6633</c:v>
              </c:pt>
              <c:pt idx="79">
                <c:v>18.6662</c:v>
              </c:pt>
              <c:pt idx="80">
                <c:v>18.683299999999999</c:v>
              </c:pt>
              <c:pt idx="81">
                <c:v>20.2818</c:v>
              </c:pt>
              <c:pt idx="82">
                <c:v>20.3004</c:v>
              </c:pt>
              <c:pt idx="83">
                <c:v>20.303999999999998</c:v>
              </c:pt>
              <c:pt idx="84">
                <c:v>22.082999999999998</c:v>
              </c:pt>
              <c:pt idx="85">
                <c:v>22.091899999999999</c:v>
              </c:pt>
              <c:pt idx="86">
                <c:v>22.1096</c:v>
              </c:pt>
              <c:pt idx="87">
                <c:v>24.017700000000001</c:v>
              </c:pt>
              <c:pt idx="88">
                <c:v>24.020399999999999</c:v>
              </c:pt>
              <c:pt idx="89">
                <c:v>24.0563</c:v>
              </c:pt>
              <c:pt idx="90">
                <c:v>26.124600000000001</c:v>
              </c:pt>
              <c:pt idx="91">
                <c:v>26.136600000000001</c:v>
              </c:pt>
              <c:pt idx="92">
                <c:v>26.167200000000001</c:v>
              </c:pt>
              <c:pt idx="93">
                <c:v>28.424700000000001</c:v>
              </c:pt>
              <c:pt idx="94">
                <c:v>28.444900000000001</c:v>
              </c:pt>
              <c:pt idx="95">
                <c:v>28.453800000000001</c:v>
              </c:pt>
              <c:pt idx="96">
                <c:v>30.935400000000001</c:v>
              </c:pt>
              <c:pt idx="97">
                <c:v>30.953399999999998</c:v>
              </c:pt>
              <c:pt idx="98">
                <c:v>30.959099999999999</c:v>
              </c:pt>
              <c:pt idx="99">
                <c:v>33.6614</c:v>
              </c:pt>
              <c:pt idx="100">
                <c:v>33.673699999999997</c:v>
              </c:pt>
              <c:pt idx="101">
                <c:v>33.681800000000003</c:v>
              </c:pt>
              <c:pt idx="102">
                <c:v>36.627400000000002</c:v>
              </c:pt>
              <c:pt idx="103">
                <c:v>36.634900000000002</c:v>
              </c:pt>
              <c:pt idx="104">
                <c:v>36.634999999999998</c:v>
              </c:pt>
              <c:pt idx="105">
                <c:v>39.848500000000001</c:v>
              </c:pt>
              <c:pt idx="106">
                <c:v>39.859299999999998</c:v>
              </c:pt>
              <c:pt idx="107">
                <c:v>39.869500000000002</c:v>
              </c:pt>
              <c:pt idx="108">
                <c:v>43.360599999999998</c:v>
              </c:pt>
              <c:pt idx="109">
                <c:v>43.368600000000001</c:v>
              </c:pt>
              <c:pt idx="110">
                <c:v>43.3797</c:v>
              </c:pt>
              <c:pt idx="111">
                <c:v>47.186300000000003</c:v>
              </c:pt>
              <c:pt idx="112">
                <c:v>47.191499999999998</c:v>
              </c:pt>
              <c:pt idx="113">
                <c:v>47.210500000000003</c:v>
              </c:pt>
              <c:pt idx="114">
                <c:v>51.344900000000003</c:v>
              </c:pt>
              <c:pt idx="115">
                <c:v>51.3506</c:v>
              </c:pt>
              <c:pt idx="116">
                <c:v>51.367800000000003</c:v>
              </c:pt>
              <c:pt idx="117">
                <c:v>55.866700000000002</c:v>
              </c:pt>
              <c:pt idx="118">
                <c:v>55.877200000000002</c:v>
              </c:pt>
              <c:pt idx="119">
                <c:v>55.892800000000001</c:v>
              </c:pt>
              <c:pt idx="120">
                <c:v>60.787799999999997</c:v>
              </c:pt>
              <c:pt idx="121">
                <c:v>60.801699999999997</c:v>
              </c:pt>
              <c:pt idx="122">
                <c:v>60.816099999999999</c:v>
              </c:pt>
              <c:pt idx="123">
                <c:v>66.146000000000001</c:v>
              </c:pt>
              <c:pt idx="124">
                <c:v>66.160700000000006</c:v>
              </c:pt>
              <c:pt idx="125">
                <c:v>66.174400000000006</c:v>
              </c:pt>
              <c:pt idx="126">
                <c:v>71.984200000000001</c:v>
              </c:pt>
              <c:pt idx="127">
                <c:v>71.994200000000006</c:v>
              </c:pt>
              <c:pt idx="128">
                <c:v>72.008799999999994</c:v>
              </c:pt>
              <c:pt idx="129">
                <c:v>78.327399999999997</c:v>
              </c:pt>
              <c:pt idx="130">
                <c:v>78.335400000000007</c:v>
              </c:pt>
              <c:pt idx="131">
                <c:v>78.345100000000002</c:v>
              </c:pt>
              <c:pt idx="132">
                <c:v>85.229200000000006</c:v>
              </c:pt>
              <c:pt idx="133">
                <c:v>85.245699999999999</c:v>
              </c:pt>
              <c:pt idx="134">
                <c:v>85.253600000000006</c:v>
              </c:pt>
              <c:pt idx="135">
                <c:v>92.759299999999996</c:v>
              </c:pt>
              <c:pt idx="136">
                <c:v>92.768600000000006</c:v>
              </c:pt>
              <c:pt idx="137">
                <c:v>92.782600000000002</c:v>
              </c:pt>
              <c:pt idx="138">
                <c:v>100.938</c:v>
              </c:pt>
              <c:pt idx="139">
                <c:v>100.949</c:v>
              </c:pt>
              <c:pt idx="140">
                <c:v>100.95399999999999</c:v>
              </c:pt>
              <c:pt idx="141">
                <c:v>109.843</c:v>
              </c:pt>
              <c:pt idx="142">
                <c:v>109.85599999999999</c:v>
              </c:pt>
              <c:pt idx="143">
                <c:v>109.863</c:v>
              </c:pt>
              <c:pt idx="144">
                <c:v>119.523</c:v>
              </c:pt>
              <c:pt idx="145">
                <c:v>119.536</c:v>
              </c:pt>
              <c:pt idx="146">
                <c:v>119.545</c:v>
              </c:pt>
              <c:pt idx="147">
                <c:v>130.06399999999999</c:v>
              </c:pt>
              <c:pt idx="148">
                <c:v>130.083</c:v>
              </c:pt>
              <c:pt idx="149">
                <c:v>130.101</c:v>
              </c:pt>
              <c:pt idx="150">
                <c:v>141.56100000000001</c:v>
              </c:pt>
              <c:pt idx="151">
                <c:v>141.56700000000001</c:v>
              </c:pt>
              <c:pt idx="152">
                <c:v>141.571</c:v>
              </c:pt>
              <c:pt idx="153">
                <c:v>154.078</c:v>
              </c:pt>
              <c:pt idx="154">
                <c:v>154.089</c:v>
              </c:pt>
              <c:pt idx="155">
                <c:v>154.089</c:v>
              </c:pt>
              <c:pt idx="156">
                <c:v>167.678</c:v>
              </c:pt>
              <c:pt idx="157">
                <c:v>167.69</c:v>
              </c:pt>
              <c:pt idx="158">
                <c:v>167.69200000000001</c:v>
              </c:pt>
              <c:pt idx="159">
                <c:v>182.476</c:v>
              </c:pt>
              <c:pt idx="160">
                <c:v>182.48400000000001</c:v>
              </c:pt>
              <c:pt idx="161">
                <c:v>182.5</c:v>
              </c:pt>
              <c:pt idx="162">
                <c:v>198.619</c:v>
              </c:pt>
              <c:pt idx="163">
                <c:v>198.62299999999999</c:v>
              </c:pt>
              <c:pt idx="164">
                <c:v>198.626</c:v>
              </c:pt>
              <c:pt idx="165">
                <c:v>215.994</c:v>
              </c:pt>
              <c:pt idx="166">
                <c:v>216.09899999999999</c:v>
              </c:pt>
              <c:pt idx="167">
                <c:v>216.1</c:v>
              </c:pt>
              <c:pt idx="168">
                <c:v>235.00200000000001</c:v>
              </c:pt>
              <c:pt idx="169">
                <c:v>235.15199999999999</c:v>
              </c:pt>
              <c:pt idx="170">
                <c:v>235.15700000000001</c:v>
              </c:pt>
              <c:pt idx="171">
                <c:v>255.7</c:v>
              </c:pt>
              <c:pt idx="172">
                <c:v>255.89599999999999</c:v>
              </c:pt>
              <c:pt idx="173">
                <c:v>255.905</c:v>
              </c:pt>
              <c:pt idx="174">
                <c:v>278.19</c:v>
              </c:pt>
              <c:pt idx="175">
                <c:v>278.45499999999998</c:v>
              </c:pt>
              <c:pt idx="176">
                <c:v>278.47199999999998</c:v>
              </c:pt>
              <c:pt idx="177">
                <c:v>302.95</c:v>
              </c:pt>
              <c:pt idx="178">
                <c:v>302.95299999999997</c:v>
              </c:pt>
              <c:pt idx="179">
                <c:v>302.95299999999997</c:v>
              </c:pt>
            </c:numLit>
          </c:xVal>
          <c:yVal>
            <c:numLit>
              <c:formatCode>General</c:formatCode>
              <c:ptCount val="180"/>
              <c:pt idx="0">
                <c:v>5.3972499999999997</c:v>
              </c:pt>
              <c:pt idx="1">
                <c:v>5.4175399999999998</c:v>
              </c:pt>
              <c:pt idx="2">
                <c:v>5.4179500000000003</c:v>
              </c:pt>
              <c:pt idx="3">
                <c:v>5.5671400000000002</c:v>
              </c:pt>
              <c:pt idx="4">
                <c:v>5.5822900000000004</c:v>
              </c:pt>
              <c:pt idx="5">
                <c:v>5.5815400000000004</c:v>
              </c:pt>
              <c:pt idx="6">
                <c:v>5.7003700000000004</c:v>
              </c:pt>
              <c:pt idx="7">
                <c:v>5.7108800000000004</c:v>
              </c:pt>
              <c:pt idx="8">
                <c:v>5.7124199999999998</c:v>
              </c:pt>
              <c:pt idx="9">
                <c:v>5.8078900000000004</c:v>
              </c:pt>
              <c:pt idx="10">
                <c:v>5.8157399999999999</c:v>
              </c:pt>
              <c:pt idx="11">
                <c:v>5.8157899999999998</c:v>
              </c:pt>
              <c:pt idx="12">
                <c:v>5.9113100000000003</c:v>
              </c:pt>
              <c:pt idx="13">
                <c:v>5.9170999999999996</c:v>
              </c:pt>
              <c:pt idx="14">
                <c:v>5.9181900000000001</c:v>
              </c:pt>
              <c:pt idx="15">
                <c:v>6.0343999999999998</c:v>
              </c:pt>
              <c:pt idx="16">
                <c:v>6.0263999999999998</c:v>
              </c:pt>
              <c:pt idx="17">
                <c:v>6.0258200000000004</c:v>
              </c:pt>
              <c:pt idx="18">
                <c:v>6.1097599999999996</c:v>
              </c:pt>
              <c:pt idx="19">
                <c:v>6.11233</c:v>
              </c:pt>
              <c:pt idx="20">
                <c:v>6.1136499999999998</c:v>
              </c:pt>
              <c:pt idx="21">
                <c:v>6.1654999999999998</c:v>
              </c:pt>
              <c:pt idx="22">
                <c:v>6.1690699999999996</c:v>
              </c:pt>
              <c:pt idx="23">
                <c:v>6.1682600000000001</c:v>
              </c:pt>
              <c:pt idx="24">
                <c:v>6.1702300000000001</c:v>
              </c:pt>
              <c:pt idx="25">
                <c:v>6.1693600000000002</c:v>
              </c:pt>
              <c:pt idx="26">
                <c:v>6.1693800000000003</c:v>
              </c:pt>
              <c:pt idx="27">
                <c:v>6.1233500000000003</c:v>
              </c:pt>
              <c:pt idx="28">
                <c:v>6.1160100000000002</c:v>
              </c:pt>
              <c:pt idx="29">
                <c:v>6.1196999999999999</c:v>
              </c:pt>
              <c:pt idx="30">
                <c:v>6.0375199999999998</c:v>
              </c:pt>
              <c:pt idx="31">
                <c:v>6.0337300000000003</c:v>
              </c:pt>
              <c:pt idx="32">
                <c:v>6.0345700000000004</c:v>
              </c:pt>
              <c:pt idx="33">
                <c:v>5.9295600000000004</c:v>
              </c:pt>
              <c:pt idx="34">
                <c:v>5.9167100000000001</c:v>
              </c:pt>
              <c:pt idx="35">
                <c:v>5.9232800000000001</c:v>
              </c:pt>
              <c:pt idx="36">
                <c:v>5.7804799999999998</c:v>
              </c:pt>
              <c:pt idx="37">
                <c:v>5.7740099999999996</c:v>
              </c:pt>
              <c:pt idx="38">
                <c:v>5.7751299999999999</c:v>
              </c:pt>
              <c:pt idx="39">
                <c:v>5.6270199999999999</c:v>
              </c:pt>
              <c:pt idx="40">
                <c:v>5.6197299999999997</c:v>
              </c:pt>
              <c:pt idx="41">
                <c:v>5.6304699999999999</c:v>
              </c:pt>
              <c:pt idx="42">
                <c:v>5.4791600000000003</c:v>
              </c:pt>
              <c:pt idx="43">
                <c:v>5.47879</c:v>
              </c:pt>
              <c:pt idx="44">
                <c:v>5.4694399999999996</c:v>
              </c:pt>
              <c:pt idx="45">
                <c:v>5.3698499999999996</c:v>
              </c:pt>
              <c:pt idx="46">
                <c:v>5.3664699999999996</c:v>
              </c:pt>
              <c:pt idx="47">
                <c:v>5.3623200000000004</c:v>
              </c:pt>
              <c:pt idx="48">
                <c:v>5.2993300000000003</c:v>
              </c:pt>
              <c:pt idx="49">
                <c:v>5.2947699999999998</c:v>
              </c:pt>
              <c:pt idx="50">
                <c:v>5.2949700000000002</c:v>
              </c:pt>
              <c:pt idx="51">
                <c:v>5.2996499999999997</c:v>
              </c:pt>
              <c:pt idx="52">
                <c:v>5.3008699999999997</c:v>
              </c:pt>
              <c:pt idx="53">
                <c:v>5.29941</c:v>
              </c:pt>
              <c:pt idx="54">
                <c:v>5.4356099999999996</c:v>
              </c:pt>
              <c:pt idx="55">
                <c:v>5.4343599999999999</c:v>
              </c:pt>
              <c:pt idx="56">
                <c:v>5.4380300000000004</c:v>
              </c:pt>
              <c:pt idx="57">
                <c:v>5.7180099999999996</c:v>
              </c:pt>
              <c:pt idx="58">
                <c:v>5.7210900000000002</c:v>
              </c:pt>
              <c:pt idx="59">
                <c:v>5.7147899999999998</c:v>
              </c:pt>
              <c:pt idx="60">
                <c:v>6.1746400000000001</c:v>
              </c:pt>
              <c:pt idx="61">
                <c:v>6.1894900000000002</c:v>
              </c:pt>
              <c:pt idx="62">
                <c:v>6.18405</c:v>
              </c:pt>
              <c:pt idx="63">
                <c:v>6.8604099999999999</c:v>
              </c:pt>
              <c:pt idx="64">
                <c:v>6.86395</c:v>
              </c:pt>
              <c:pt idx="65">
                <c:v>6.8577599999999999</c:v>
              </c:pt>
              <c:pt idx="66">
                <c:v>7.7780699999999996</c:v>
              </c:pt>
              <c:pt idx="67">
                <c:v>7.7846599999999997</c:v>
              </c:pt>
              <c:pt idx="68">
                <c:v>7.7845300000000002</c:v>
              </c:pt>
              <c:pt idx="69">
                <c:v>9.0530299999999997</c:v>
              </c:pt>
              <c:pt idx="70">
                <c:v>9.0128000000000004</c:v>
              </c:pt>
              <c:pt idx="71">
                <c:v>9.0204000000000004</c:v>
              </c:pt>
              <c:pt idx="72">
                <c:v>10.644500000000001</c:v>
              </c:pt>
              <c:pt idx="73">
                <c:v>10.643000000000001</c:v>
              </c:pt>
              <c:pt idx="74">
                <c:v>10.6547</c:v>
              </c:pt>
              <c:pt idx="75">
                <c:v>12.6067</c:v>
              </c:pt>
              <c:pt idx="76">
                <c:v>12.6709</c:v>
              </c:pt>
              <c:pt idx="77">
                <c:v>12.709300000000001</c:v>
              </c:pt>
              <c:pt idx="78">
                <c:v>15.1241</c:v>
              </c:pt>
              <c:pt idx="79">
                <c:v>15.007400000000001</c:v>
              </c:pt>
              <c:pt idx="80">
                <c:v>14.783099999999999</c:v>
              </c:pt>
              <c:pt idx="81">
                <c:v>17.936599999999999</c:v>
              </c:pt>
              <c:pt idx="82">
                <c:v>18.011600000000001</c:v>
              </c:pt>
              <c:pt idx="83">
                <c:v>17.9634</c:v>
              </c:pt>
              <c:pt idx="84">
                <c:v>21.462900000000001</c:v>
              </c:pt>
              <c:pt idx="85">
                <c:v>21.373200000000001</c:v>
              </c:pt>
              <c:pt idx="86">
                <c:v>21.109100000000002</c:v>
              </c:pt>
              <c:pt idx="87">
                <c:v>25.393000000000001</c:v>
              </c:pt>
              <c:pt idx="88">
                <c:v>25.398900000000001</c:v>
              </c:pt>
              <c:pt idx="89">
                <c:v>25.445499999999999</c:v>
              </c:pt>
              <c:pt idx="90">
                <c:v>30.0791</c:v>
              </c:pt>
              <c:pt idx="91">
                <c:v>30.0977</c:v>
              </c:pt>
              <c:pt idx="92">
                <c:v>29.779299999999999</c:v>
              </c:pt>
              <c:pt idx="93">
                <c:v>35.353099999999998</c:v>
              </c:pt>
              <c:pt idx="94">
                <c:v>35.402799999999999</c:v>
              </c:pt>
              <c:pt idx="95">
                <c:v>35.058799999999998</c:v>
              </c:pt>
              <c:pt idx="96">
                <c:v>41.401499999999999</c:v>
              </c:pt>
              <c:pt idx="97">
                <c:v>41.398200000000003</c:v>
              </c:pt>
              <c:pt idx="98">
                <c:v>41.189799999999998</c:v>
              </c:pt>
              <c:pt idx="99">
                <c:v>48.296199999999999</c:v>
              </c:pt>
              <c:pt idx="100">
                <c:v>48.261600000000001</c:v>
              </c:pt>
              <c:pt idx="101">
                <c:v>48.046999999999997</c:v>
              </c:pt>
              <c:pt idx="102">
                <c:v>55.782899999999998</c:v>
              </c:pt>
              <c:pt idx="103">
                <c:v>55.956400000000002</c:v>
              </c:pt>
              <c:pt idx="104">
                <c:v>55.780299999999997</c:v>
              </c:pt>
              <c:pt idx="105">
                <c:v>65.013800000000003</c:v>
              </c:pt>
              <c:pt idx="106">
                <c:v>64.282200000000003</c:v>
              </c:pt>
              <c:pt idx="107">
                <c:v>64.227199999999996</c:v>
              </c:pt>
              <c:pt idx="108">
                <c:v>74.197599999999994</c:v>
              </c:pt>
              <c:pt idx="109">
                <c:v>73.375500000000002</c:v>
              </c:pt>
              <c:pt idx="110">
                <c:v>73.357799999999997</c:v>
              </c:pt>
              <c:pt idx="111">
                <c:v>84.359399999999994</c:v>
              </c:pt>
              <c:pt idx="112">
                <c:v>83.488100000000003</c:v>
              </c:pt>
              <c:pt idx="113">
                <c:v>83.428799999999995</c:v>
              </c:pt>
              <c:pt idx="114">
                <c:v>95.533100000000005</c:v>
              </c:pt>
              <c:pt idx="115">
                <c:v>94.448999999999998</c:v>
              </c:pt>
              <c:pt idx="116">
                <c:v>94.421400000000006</c:v>
              </c:pt>
              <c:pt idx="117">
                <c:v>107.505</c:v>
              </c:pt>
              <c:pt idx="118">
                <c:v>106.395</c:v>
              </c:pt>
              <c:pt idx="119">
                <c:v>106.28700000000001</c:v>
              </c:pt>
              <c:pt idx="120">
                <c:v>120.408</c:v>
              </c:pt>
              <c:pt idx="121">
                <c:v>119.07899999999999</c:v>
              </c:pt>
              <c:pt idx="122">
                <c:v>119.084</c:v>
              </c:pt>
              <c:pt idx="123">
                <c:v>133.947</c:v>
              </c:pt>
              <c:pt idx="124">
                <c:v>132.75299999999999</c:v>
              </c:pt>
              <c:pt idx="125">
                <c:v>132.69999999999999</c:v>
              </c:pt>
              <c:pt idx="126">
                <c:v>148.245</c:v>
              </c:pt>
              <c:pt idx="127">
                <c:v>146.93899999999999</c:v>
              </c:pt>
              <c:pt idx="128">
                <c:v>147.08699999999999</c:v>
              </c:pt>
              <c:pt idx="129">
                <c:v>162.583</c:v>
              </c:pt>
              <c:pt idx="130">
                <c:v>163.47800000000001</c:v>
              </c:pt>
              <c:pt idx="131">
                <c:v>161.45099999999999</c:v>
              </c:pt>
              <c:pt idx="132">
                <c:v>180.29499999999999</c:v>
              </c:pt>
              <c:pt idx="133">
                <c:v>178.75299999999999</c:v>
              </c:pt>
              <c:pt idx="134">
                <c:v>179.41399999999999</c:v>
              </c:pt>
              <c:pt idx="135">
                <c:v>194.666</c:v>
              </c:pt>
              <c:pt idx="136">
                <c:v>194.41499999999999</c:v>
              </c:pt>
              <c:pt idx="137">
                <c:v>194.053</c:v>
              </c:pt>
              <c:pt idx="138">
                <c:v>213.40100000000001</c:v>
              </c:pt>
              <c:pt idx="139">
                <c:v>212.75399999999999</c:v>
              </c:pt>
              <c:pt idx="140">
                <c:v>212.464</c:v>
              </c:pt>
              <c:pt idx="141">
                <c:v>232.55199999999999</c:v>
              </c:pt>
              <c:pt idx="142">
                <c:v>230.75</c:v>
              </c:pt>
              <c:pt idx="143">
                <c:v>230.96600000000001</c:v>
              </c:pt>
              <c:pt idx="144">
                <c:v>252.45400000000001</c:v>
              </c:pt>
              <c:pt idx="145">
                <c:v>251.56800000000001</c:v>
              </c:pt>
              <c:pt idx="146">
                <c:v>251.85900000000001</c:v>
              </c:pt>
              <c:pt idx="147">
                <c:v>274.38400000000001</c:v>
              </c:pt>
              <c:pt idx="148">
                <c:v>272.75</c:v>
              </c:pt>
              <c:pt idx="149">
                <c:v>271.98599999999999</c:v>
              </c:pt>
              <c:pt idx="150">
                <c:v>294.18400000000003</c:v>
              </c:pt>
              <c:pt idx="151">
                <c:v>294.63299999999998</c:v>
              </c:pt>
              <c:pt idx="152">
                <c:v>294.839</c:v>
              </c:pt>
              <c:pt idx="153">
                <c:v>315.91699999999997</c:v>
              </c:pt>
              <c:pt idx="154">
                <c:v>315.29399999999998</c:v>
              </c:pt>
              <c:pt idx="155">
                <c:v>315.92</c:v>
              </c:pt>
              <c:pt idx="156">
                <c:v>341.27300000000002</c:v>
              </c:pt>
              <c:pt idx="157">
                <c:v>341.02300000000002</c:v>
              </c:pt>
              <c:pt idx="158">
                <c:v>341.55500000000001</c:v>
              </c:pt>
              <c:pt idx="159">
                <c:v>367.67500000000001</c:v>
              </c:pt>
              <c:pt idx="160">
                <c:v>366.72899999999998</c:v>
              </c:pt>
              <c:pt idx="161">
                <c:v>366.39499999999998</c:v>
              </c:pt>
              <c:pt idx="162">
                <c:v>392.89600000000002</c:v>
              </c:pt>
              <c:pt idx="163">
                <c:v>392.84300000000002</c:v>
              </c:pt>
              <c:pt idx="164">
                <c:v>393.08699999999999</c:v>
              </c:pt>
              <c:pt idx="165">
                <c:v>420.96800000000002</c:v>
              </c:pt>
              <c:pt idx="166">
                <c:v>420.88400000000001</c:v>
              </c:pt>
              <c:pt idx="167">
                <c:v>420.108</c:v>
              </c:pt>
              <c:pt idx="168">
                <c:v>450.00700000000001</c:v>
              </c:pt>
              <c:pt idx="169">
                <c:v>449.97800000000001</c:v>
              </c:pt>
              <c:pt idx="170">
                <c:v>449.40499999999997</c:v>
              </c:pt>
              <c:pt idx="171">
                <c:v>481.36700000000002</c:v>
              </c:pt>
              <c:pt idx="172">
                <c:v>480.637</c:v>
              </c:pt>
              <c:pt idx="173">
                <c:v>480.42899999999997</c:v>
              </c:pt>
              <c:pt idx="174">
                <c:v>517.68700000000001</c:v>
              </c:pt>
              <c:pt idx="175">
                <c:v>516.68499999999995</c:v>
              </c:pt>
              <c:pt idx="176">
                <c:v>516.30999999999995</c:v>
              </c:pt>
              <c:pt idx="177">
                <c:v>551.74900000000002</c:v>
              </c:pt>
              <c:pt idx="178">
                <c:v>552.31600000000003</c:v>
              </c:pt>
              <c:pt idx="179">
                <c:v>552.28499999999997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271-4475-880D-88EBEABFE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69536"/>
        <c:axId val="78771328"/>
      </c:scatterChart>
      <c:valAx>
        <c:axId val="78769536"/>
        <c:scaling>
          <c:orientation val="minMax"/>
          <c:max val="3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78771328"/>
        <c:crosses val="autoZero"/>
        <c:crossBetween val="midCat"/>
      </c:valAx>
      <c:valAx>
        <c:axId val="78771328"/>
        <c:scaling>
          <c:orientation val="minMax"/>
          <c:max val="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78769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2046520268755583"/>
          <c:y val="0.50576129331763664"/>
          <c:w val="6.7024165244239486E-2"/>
          <c:h val="6.451624698357097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ID4096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3</xdr:row>
      <xdr:rowOff>30480</xdr:rowOff>
    </xdr:from>
    <xdr:to>
      <xdr:col>16</xdr:col>
      <xdr:colOff>731520</xdr:colOff>
      <xdr:row>42</xdr:row>
      <xdr:rowOff>106680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workbookViewId="0"/>
  </sheetViews>
  <sheetFormatPr defaultRowHeight="14.5" x14ac:dyDescent="0.35"/>
  <sheetData>
    <row r="1" spans="1:17" x14ac:dyDescent="0.35">
      <c r="A1" s="75" t="s">
        <v>118</v>
      </c>
    </row>
    <row r="3" spans="1:17" x14ac:dyDescent="0.3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7" x14ac:dyDescent="0.35">
      <c r="A4" s="59"/>
      <c r="M4" s="59"/>
    </row>
    <row r="5" spans="1:17" x14ac:dyDescent="0.35">
      <c r="A5" s="59"/>
      <c r="K5" s="60"/>
      <c r="M5" s="59"/>
      <c r="N5" s="22"/>
      <c r="O5" s="22"/>
      <c r="P5" s="19"/>
      <c r="Q5" s="23"/>
    </row>
    <row r="6" spans="1:17" x14ac:dyDescent="0.35">
      <c r="A6" s="59"/>
      <c r="B6" s="19"/>
      <c r="C6" s="19"/>
      <c r="D6" s="61"/>
      <c r="E6" s="61"/>
      <c r="F6" s="60" t="s">
        <v>54</v>
      </c>
      <c r="G6" s="62" t="s">
        <v>69</v>
      </c>
      <c r="H6" s="61" t="s">
        <v>55</v>
      </c>
      <c r="I6" s="61" t="s">
        <v>0</v>
      </c>
      <c r="J6" s="61" t="s">
        <v>56</v>
      </c>
      <c r="K6" s="60"/>
      <c r="L6" s="60"/>
      <c r="M6" s="59"/>
    </row>
    <row r="7" spans="1:17" x14ac:dyDescent="0.35">
      <c r="A7" s="59"/>
      <c r="B7" s="19" t="s">
        <v>70</v>
      </c>
      <c r="C7" s="19"/>
      <c r="D7" s="19"/>
      <c r="E7" s="20"/>
      <c r="F7" s="60">
        <v>1</v>
      </c>
      <c r="G7" s="60">
        <v>0</v>
      </c>
      <c r="H7" s="60">
        <v>0</v>
      </c>
      <c r="I7" s="60"/>
      <c r="J7" s="60" t="s">
        <v>57</v>
      </c>
      <c r="K7" s="60"/>
      <c r="L7" s="60"/>
      <c r="M7" s="59"/>
    </row>
    <row r="8" spans="1:17" x14ac:dyDescent="0.35">
      <c r="A8" s="59"/>
      <c r="B8" s="19" t="s">
        <v>71</v>
      </c>
      <c r="C8" s="19"/>
      <c r="D8" s="19"/>
      <c r="E8" s="20"/>
      <c r="F8" s="60">
        <v>2</v>
      </c>
      <c r="G8" s="19">
        <v>-46.622247084897715</v>
      </c>
      <c r="H8" s="20">
        <v>0.12722240761553419</v>
      </c>
      <c r="I8" s="63">
        <v>12</v>
      </c>
      <c r="J8" s="60" t="s">
        <v>58</v>
      </c>
      <c r="K8" s="60"/>
      <c r="L8" s="60"/>
      <c r="M8" s="59"/>
    </row>
    <row r="9" spans="1:17" x14ac:dyDescent="0.35">
      <c r="A9" s="59"/>
      <c r="B9" s="19" t="s">
        <v>72</v>
      </c>
      <c r="C9" s="19"/>
      <c r="D9" s="19"/>
      <c r="E9" s="20"/>
      <c r="F9" s="60">
        <v>3</v>
      </c>
      <c r="G9" s="60">
        <v>24.969729229379809</v>
      </c>
      <c r="H9" s="64">
        <v>0.14020245031993581</v>
      </c>
      <c r="I9" s="60"/>
      <c r="J9" s="60" t="s">
        <v>59</v>
      </c>
      <c r="L9" s="60"/>
      <c r="M9" s="59"/>
    </row>
    <row r="10" spans="1:17" x14ac:dyDescent="0.35">
      <c r="A10" s="59"/>
      <c r="B10" s="19" t="s">
        <v>73</v>
      </c>
      <c r="C10" s="19"/>
      <c r="D10" s="19"/>
      <c r="E10" s="20"/>
      <c r="F10" s="60">
        <v>4</v>
      </c>
      <c r="G10" s="60">
        <v>-0.54</v>
      </c>
      <c r="H10" s="60">
        <v>0</v>
      </c>
      <c r="I10" s="60"/>
      <c r="J10" s="60" t="s">
        <v>60</v>
      </c>
      <c r="K10" s="60"/>
      <c r="L10" s="60"/>
      <c r="M10" s="59"/>
    </row>
    <row r="11" spans="1:17" x14ac:dyDescent="0.35">
      <c r="A11" s="59"/>
      <c r="B11" s="19" t="s">
        <v>77</v>
      </c>
      <c r="C11" s="19"/>
      <c r="D11" s="65"/>
      <c r="E11" s="20"/>
      <c r="F11" s="60">
        <v>5</v>
      </c>
      <c r="G11" s="60">
        <f>H!B32</f>
        <v>86.441546332481408</v>
      </c>
      <c r="H11" s="64">
        <f>H!B33</f>
        <v>0.72541011251255116</v>
      </c>
      <c r="I11" s="60">
        <f>H!B35</f>
        <v>5</v>
      </c>
      <c r="J11" s="60" t="s">
        <v>61</v>
      </c>
      <c r="K11" s="60"/>
      <c r="L11" s="60"/>
      <c r="M11" s="59"/>
    </row>
    <row r="12" spans="1:17" x14ac:dyDescent="0.35">
      <c r="A12" s="59"/>
      <c r="B12" s="19" t="s">
        <v>62</v>
      </c>
      <c r="C12" s="19"/>
      <c r="D12" s="19"/>
      <c r="E12" s="20"/>
      <c r="F12" s="60">
        <v>6</v>
      </c>
      <c r="G12" s="19">
        <v>17.836933586177068</v>
      </c>
      <c r="H12" s="20">
        <v>8.2980447752961692E-2</v>
      </c>
      <c r="I12" s="63"/>
      <c r="J12" s="60" t="s">
        <v>59</v>
      </c>
      <c r="K12" s="60"/>
      <c r="L12" s="60"/>
      <c r="M12" s="59"/>
    </row>
    <row r="13" spans="1:17" x14ac:dyDescent="0.35">
      <c r="A13" s="59"/>
      <c r="B13" s="19" t="s">
        <v>63</v>
      </c>
      <c r="F13" s="60">
        <v>7</v>
      </c>
      <c r="G13" s="19">
        <v>1.4126400000000003</v>
      </c>
      <c r="H13" s="20">
        <v>0.16848000000000005</v>
      </c>
      <c r="I13" s="60"/>
      <c r="J13" s="60"/>
      <c r="K13" s="60"/>
      <c r="L13" s="60"/>
      <c r="M13" s="59"/>
    </row>
    <row r="14" spans="1:17" x14ac:dyDescent="0.35">
      <c r="A14" s="59"/>
      <c r="M14" s="59"/>
    </row>
    <row r="15" spans="1:17" x14ac:dyDescent="0.35">
      <c r="A15" s="59"/>
      <c r="B15" s="19" t="s">
        <v>79</v>
      </c>
      <c r="I15" s="23"/>
      <c r="J15" s="70" t="s">
        <v>97</v>
      </c>
      <c r="M15" s="59"/>
    </row>
    <row r="16" spans="1:17" x14ac:dyDescent="0.35">
      <c r="A16" s="59"/>
      <c r="E16" s="23" t="s">
        <v>74</v>
      </c>
      <c r="F16" s="60">
        <v>8</v>
      </c>
      <c r="G16" s="20">
        <f>(3*G7)+(3*G9)+G8-(27.042*G10)-G11-(3*G12)</f>
        <v>-97.062726487770902</v>
      </c>
      <c r="J16" s="70"/>
      <c r="M16" s="59"/>
    </row>
    <row r="17" spans="1:15" x14ac:dyDescent="0.35">
      <c r="A17" s="59"/>
      <c r="B17" s="19" t="s">
        <v>96</v>
      </c>
      <c r="J17" s="70" t="s">
        <v>98</v>
      </c>
      <c r="M17" s="59"/>
    </row>
    <row r="18" spans="1:15" x14ac:dyDescent="0.35">
      <c r="A18" s="59"/>
      <c r="E18" s="23" t="s">
        <v>74</v>
      </c>
      <c r="F18" s="70" t="s">
        <v>95</v>
      </c>
      <c r="G18" s="20">
        <f>G16-G13</f>
        <v>-98.475366487770899</v>
      </c>
      <c r="H18" s="20">
        <f>SQRT((3*H7)^2+(3*H9)^2+H8^2+H13^2+(27.042*H10)^2+H11^2+(3*H12)^2)</f>
        <v>0.89981843657480687</v>
      </c>
      <c r="J18" s="70"/>
      <c r="M18" s="59"/>
      <c r="O18" s="20"/>
    </row>
    <row r="19" spans="1:15" x14ac:dyDescent="0.3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1" spans="1:15" x14ac:dyDescent="0.3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5" x14ac:dyDescent="0.35">
      <c r="A22" s="66"/>
      <c r="D22" s="67" t="s">
        <v>75</v>
      </c>
      <c r="M22" s="66"/>
    </row>
    <row r="23" spans="1:15" x14ac:dyDescent="0.35">
      <c r="A23" s="66"/>
      <c r="B23" s="19" t="s">
        <v>70</v>
      </c>
      <c r="D23" s="22">
        <v>-3007.86</v>
      </c>
      <c r="E23" s="22">
        <v>0.996</v>
      </c>
      <c r="F23" s="19" t="s">
        <v>64</v>
      </c>
      <c r="J23" s="19">
        <v>8</v>
      </c>
      <c r="M23" s="66"/>
    </row>
    <row r="24" spans="1:15" x14ac:dyDescent="0.35">
      <c r="A24" s="66"/>
      <c r="B24" s="19" t="s">
        <v>65</v>
      </c>
      <c r="D24" s="22">
        <v>-549.4</v>
      </c>
      <c r="E24" s="22">
        <v>1.4</v>
      </c>
      <c r="F24" s="19" t="s">
        <v>66</v>
      </c>
      <c r="J24" s="19">
        <v>9</v>
      </c>
      <c r="M24" s="66"/>
    </row>
    <row r="25" spans="1:15" x14ac:dyDescent="0.35">
      <c r="A25" s="66"/>
      <c r="B25" s="19" t="s">
        <v>76</v>
      </c>
      <c r="D25" s="22">
        <v>-1181.2</v>
      </c>
      <c r="E25" s="22">
        <v>2</v>
      </c>
      <c r="F25" s="19" t="s">
        <v>67</v>
      </c>
      <c r="J25" s="19">
        <v>10</v>
      </c>
      <c r="M25" s="66"/>
    </row>
    <row r="26" spans="1:15" x14ac:dyDescent="0.35">
      <c r="A26" s="66"/>
      <c r="B26" s="19" t="s">
        <v>73</v>
      </c>
      <c r="D26" s="22">
        <v>-285.8</v>
      </c>
      <c r="E26" s="22">
        <v>0.1</v>
      </c>
      <c r="F26" s="19" t="s">
        <v>68</v>
      </c>
      <c r="J26" s="19">
        <v>11</v>
      </c>
      <c r="M26" s="66"/>
    </row>
    <row r="27" spans="1:15" x14ac:dyDescent="0.35">
      <c r="A27" s="66"/>
      <c r="B27" s="19" t="s">
        <v>62</v>
      </c>
      <c r="D27" s="22">
        <v>-436.47</v>
      </c>
      <c r="E27" s="22">
        <v>0.14000000000000001</v>
      </c>
      <c r="F27" s="19" t="s">
        <v>68</v>
      </c>
      <c r="J27" s="19">
        <v>12</v>
      </c>
      <c r="M27" s="66"/>
    </row>
    <row r="28" spans="1:15" x14ac:dyDescent="0.35">
      <c r="A28" s="66"/>
      <c r="J28" s="19"/>
      <c r="M28" s="66"/>
    </row>
    <row r="29" spans="1:15" x14ac:dyDescent="0.35">
      <c r="A29" s="66"/>
      <c r="B29" s="19" t="s">
        <v>77</v>
      </c>
      <c r="D29" s="60">
        <f>G18+(3*D23)+(3*D25)+D24-(26.88*D26)-(3*D27)</f>
        <v>-4223.3413664877717</v>
      </c>
      <c r="E29" s="22">
        <f>SQRT((3*H7)^2+(3*H9)^2+H8^2+H13^2+(27.042*H10)^2+H11^2+(3*H12)^2+(3*E23)^2+(3*E25)^2+E24^2+(26.88*E26)^2+(3*E27)^2)</f>
        <v>7.4229078681336151</v>
      </c>
      <c r="G29" s="23"/>
      <c r="J29" s="19"/>
      <c r="M29" s="66"/>
      <c r="O29" s="20"/>
    </row>
    <row r="30" spans="1:15" x14ac:dyDescent="0.3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7" spans="2:10" x14ac:dyDescent="0.35">
      <c r="C37" s="19"/>
    </row>
    <row r="38" spans="2:10" x14ac:dyDescent="0.35">
      <c r="D38" s="21"/>
      <c r="E38" s="21"/>
      <c r="F38" s="21"/>
      <c r="G38" s="21"/>
      <c r="H38" s="21"/>
      <c r="I38" s="21"/>
      <c r="J38" s="21"/>
    </row>
    <row r="39" spans="2:10" x14ac:dyDescent="0.35">
      <c r="B39" s="19"/>
      <c r="D39" s="21"/>
      <c r="E39" s="21"/>
      <c r="F39" s="21"/>
      <c r="G39" s="21"/>
      <c r="H39" s="21"/>
      <c r="I39" s="21"/>
      <c r="J39" s="21"/>
    </row>
    <row r="40" spans="2:10" x14ac:dyDescent="0.35">
      <c r="B40" s="19"/>
      <c r="D40" s="21"/>
      <c r="E40" s="21"/>
      <c r="F40" s="21"/>
      <c r="G40" s="21"/>
      <c r="H40" s="21"/>
      <c r="I40" s="21"/>
      <c r="J40" s="21"/>
    </row>
    <row r="41" spans="2:10" x14ac:dyDescent="0.35">
      <c r="B41" s="19"/>
      <c r="D41" s="21"/>
      <c r="E41" s="21"/>
      <c r="F41" s="21"/>
      <c r="G41" s="21"/>
      <c r="H41" s="21"/>
      <c r="I41" s="21"/>
    </row>
    <row r="42" spans="2:10" x14ac:dyDescent="0.35">
      <c r="B42" s="19"/>
      <c r="D42" s="21"/>
      <c r="E42" s="21"/>
      <c r="F42" s="21"/>
      <c r="G42" s="21"/>
      <c r="H42" s="21"/>
      <c r="I42" s="21"/>
    </row>
    <row r="43" spans="2:10" x14ac:dyDescent="0.35">
      <c r="B43" s="19"/>
      <c r="D43" s="21"/>
      <c r="E43" s="21"/>
      <c r="F43" s="21"/>
      <c r="G43" s="21"/>
      <c r="H43" s="21"/>
      <c r="I43" s="21"/>
    </row>
    <row r="44" spans="2:10" x14ac:dyDescent="0.35">
      <c r="B44" s="19"/>
      <c r="D44" s="21"/>
      <c r="E44" s="21"/>
      <c r="F44" s="21"/>
      <c r="G44" s="21"/>
      <c r="H44" s="21"/>
      <c r="I44" s="21"/>
      <c r="J44" s="21"/>
    </row>
    <row r="45" spans="2:10" x14ac:dyDescent="0.35">
      <c r="B45" s="19"/>
      <c r="D45" s="21"/>
      <c r="E45" s="21"/>
      <c r="F45" s="21"/>
      <c r="G45" s="21"/>
      <c r="H45" s="21"/>
      <c r="I45" s="21"/>
      <c r="J45" s="21"/>
    </row>
    <row r="48" spans="2:10" x14ac:dyDescent="0.35">
      <c r="C48" s="19"/>
    </row>
    <row r="49" spans="2:10" x14ac:dyDescent="0.35">
      <c r="D49" s="21"/>
      <c r="E49" s="21"/>
      <c r="F49" s="21"/>
      <c r="G49" s="21"/>
      <c r="H49" s="21"/>
      <c r="I49" s="21"/>
      <c r="J49" s="21"/>
    </row>
    <row r="50" spans="2:10" x14ac:dyDescent="0.35">
      <c r="B50" s="19"/>
      <c r="D50" s="21"/>
      <c r="E50" s="21"/>
      <c r="F50" s="21"/>
      <c r="G50" s="21"/>
      <c r="H50" s="21"/>
      <c r="I50" s="21"/>
      <c r="J50" s="21"/>
    </row>
    <row r="51" spans="2:10" x14ac:dyDescent="0.35">
      <c r="B51" s="19"/>
      <c r="D51" s="21"/>
      <c r="E51" s="21"/>
      <c r="F51" s="21"/>
      <c r="G51" s="21"/>
      <c r="H51" s="21"/>
      <c r="I51" s="21"/>
      <c r="J51" s="21"/>
    </row>
    <row r="52" spans="2:10" x14ac:dyDescent="0.35">
      <c r="B52" s="19"/>
      <c r="D52" s="21"/>
      <c r="E52" s="21"/>
      <c r="F52" s="21"/>
      <c r="G52" s="21"/>
      <c r="H52" s="21"/>
      <c r="I52" s="21"/>
      <c r="J52" s="21"/>
    </row>
    <row r="53" spans="2:10" x14ac:dyDescent="0.35">
      <c r="B53" s="19"/>
      <c r="D53" s="21"/>
      <c r="E53" s="21"/>
      <c r="F53" s="21"/>
      <c r="G53" s="21"/>
      <c r="H53" s="21"/>
      <c r="I53" s="21"/>
    </row>
    <row r="54" spans="2:10" x14ac:dyDescent="0.35">
      <c r="B54" s="19"/>
      <c r="D54" s="21"/>
      <c r="E54" s="21"/>
      <c r="F54" s="21"/>
      <c r="G54" s="21"/>
      <c r="H54" s="21"/>
      <c r="I54" s="21"/>
    </row>
    <row r="55" spans="2:10" x14ac:dyDescent="0.35">
      <c r="B55" s="19"/>
      <c r="D55" s="21"/>
      <c r="E55" s="21"/>
      <c r="F55" s="21"/>
      <c r="G55" s="21"/>
      <c r="H55" s="21"/>
      <c r="I55" s="21"/>
      <c r="J55" s="21"/>
    </row>
    <row r="56" spans="2:10" x14ac:dyDescent="0.35">
      <c r="B56" s="19"/>
      <c r="D56" s="21"/>
      <c r="E56" s="21"/>
      <c r="F56" s="21"/>
      <c r="G56" s="21"/>
      <c r="H56" s="21"/>
      <c r="I56" s="21"/>
      <c r="J56" s="2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workbookViewId="0"/>
  </sheetViews>
  <sheetFormatPr defaultRowHeight="14.5" x14ac:dyDescent="0.35"/>
  <sheetData>
    <row r="1" spans="1:29" x14ac:dyDescent="0.35">
      <c r="A1" s="74" t="s">
        <v>119</v>
      </c>
    </row>
    <row r="2" spans="1:29" x14ac:dyDescent="0.35">
      <c r="A2" s="74"/>
    </row>
    <row r="3" spans="1:29" ht="20" x14ac:dyDescent="0.4">
      <c r="A3" s="1" t="s">
        <v>29</v>
      </c>
      <c r="B3" s="2"/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5">
      <c r="A4" s="3"/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29" x14ac:dyDescent="0.35">
      <c r="A5" s="3" t="s">
        <v>1</v>
      </c>
      <c r="B5" s="5">
        <v>6</v>
      </c>
      <c r="C5" s="5">
        <v>9</v>
      </c>
      <c r="D5" s="5" t="s">
        <v>27</v>
      </c>
      <c r="E5" s="5" t="s">
        <v>35</v>
      </c>
      <c r="F5" s="5" t="s">
        <v>37</v>
      </c>
    </row>
    <row r="6" spans="1:29" x14ac:dyDescent="0.35">
      <c r="A6" s="6" t="s">
        <v>2</v>
      </c>
      <c r="B6" s="9">
        <v>10.582000000000001</v>
      </c>
      <c r="C6" s="9">
        <v>10.33</v>
      </c>
      <c r="D6" s="9">
        <v>10.726000000000001</v>
      </c>
      <c r="E6" s="9">
        <v>13.124000000000001</v>
      </c>
      <c r="F6" s="9">
        <v>10.16</v>
      </c>
    </row>
    <row r="7" spans="1:29" x14ac:dyDescent="0.35">
      <c r="A7" s="3" t="s">
        <v>3</v>
      </c>
      <c r="B7" s="12">
        <v>568.7296</v>
      </c>
      <c r="C7" s="12">
        <v>568.7296</v>
      </c>
      <c r="D7" s="12">
        <v>568.7296</v>
      </c>
      <c r="E7" s="12">
        <v>568.7296</v>
      </c>
      <c r="F7" s="12">
        <v>568.7296</v>
      </c>
    </row>
    <row r="8" spans="1:29" x14ac:dyDescent="0.35">
      <c r="A8" s="3" t="s">
        <v>4</v>
      </c>
      <c r="B8" s="13">
        <v>1.2483910006264359E-3</v>
      </c>
      <c r="C8" s="13">
        <v>1.2483910006264359E-3</v>
      </c>
      <c r="D8" s="13">
        <v>1.2483910006264359E-3</v>
      </c>
      <c r="E8" s="13">
        <v>1.2483910006264359E-3</v>
      </c>
      <c r="F8" s="13">
        <v>1.2483910006264359E-3</v>
      </c>
    </row>
    <row r="9" spans="1:29" x14ac:dyDescent="0.35">
      <c r="A9" s="3"/>
      <c r="B9" s="5"/>
      <c r="C9" s="5"/>
      <c r="D9" s="5"/>
      <c r="E9" s="5"/>
      <c r="F9" s="5"/>
    </row>
    <row r="10" spans="1:29" x14ac:dyDescent="0.35">
      <c r="A10" s="3" t="s">
        <v>5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</row>
    <row r="11" spans="1:29" x14ac:dyDescent="0.35">
      <c r="A11" s="3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29" x14ac:dyDescent="0.35">
      <c r="A12" s="3" t="s">
        <v>7</v>
      </c>
      <c r="B12" s="14">
        <v>30</v>
      </c>
      <c r="C12" s="14">
        <v>30</v>
      </c>
      <c r="D12" s="14">
        <v>30</v>
      </c>
      <c r="E12" s="14">
        <v>30</v>
      </c>
      <c r="F12" s="14">
        <v>30</v>
      </c>
    </row>
    <row r="13" spans="1:29" x14ac:dyDescent="0.35">
      <c r="A13" s="3" t="s">
        <v>8</v>
      </c>
      <c r="B13" s="10">
        <v>-4.5092486338800004</v>
      </c>
      <c r="C13" s="10">
        <v>0.75063824329999995</v>
      </c>
      <c r="D13" s="10">
        <v>-4.94523453094E-2</v>
      </c>
      <c r="E13" s="10">
        <v>0.37239109848500002</v>
      </c>
      <c r="F13" s="10">
        <v>-1.10161458333</v>
      </c>
    </row>
    <row r="14" spans="1:29" x14ac:dyDescent="0.35">
      <c r="A14" s="3" t="s">
        <v>9</v>
      </c>
      <c r="B14" s="16">
        <v>130</v>
      </c>
      <c r="C14" s="16">
        <v>130</v>
      </c>
      <c r="D14" s="16">
        <v>130</v>
      </c>
      <c r="E14" s="16">
        <v>125</v>
      </c>
      <c r="F14" s="16">
        <v>130</v>
      </c>
    </row>
    <row r="15" spans="1:29" x14ac:dyDescent="0.35">
      <c r="A15" s="3" t="s">
        <v>10</v>
      </c>
      <c r="B15" s="11">
        <v>1304.5146065599999</v>
      </c>
      <c r="C15" s="24">
        <v>1242.40826309</v>
      </c>
      <c r="D15" s="24">
        <v>1318.3009116799999</v>
      </c>
      <c r="E15" s="24">
        <v>1595.0751865499999</v>
      </c>
      <c r="F15" s="24">
        <v>1232.5228750000001</v>
      </c>
    </row>
    <row r="16" spans="1:29" x14ac:dyDescent="0.35">
      <c r="A16" s="3" t="s">
        <v>11</v>
      </c>
      <c r="B16" s="11">
        <v>160</v>
      </c>
      <c r="C16" s="24">
        <v>160</v>
      </c>
      <c r="D16" s="24">
        <v>160</v>
      </c>
      <c r="E16" s="24">
        <v>155</v>
      </c>
      <c r="F16" s="24">
        <v>160</v>
      </c>
    </row>
    <row r="17" spans="1:29" x14ac:dyDescent="0.35">
      <c r="A17" s="3" t="s">
        <v>12</v>
      </c>
      <c r="B17" s="11">
        <v>1314.86821414</v>
      </c>
      <c r="C17" s="24">
        <v>1242.9739914199999</v>
      </c>
      <c r="D17" s="24">
        <v>1319.3843449399999</v>
      </c>
      <c r="E17" s="24">
        <v>1594.2753844700001</v>
      </c>
      <c r="F17" s="24">
        <v>1232.13688542</v>
      </c>
    </row>
    <row r="18" spans="1:29" x14ac:dyDescent="0.35">
      <c r="A18" s="3" t="s">
        <v>13</v>
      </c>
      <c r="B18" s="11">
        <f>(B13-B11)/(B12-B10)</f>
        <v>-0.150308287796</v>
      </c>
      <c r="C18" s="24">
        <f>(C13-C11)/(C12-C10)</f>
        <v>2.5021274776666665E-2</v>
      </c>
      <c r="D18" s="24">
        <f>(D13-D11)/(D12-D10)</f>
        <v>-1.6484115103133333E-3</v>
      </c>
      <c r="E18" s="24">
        <f>(E13-E11)/(E12-E10)</f>
        <v>1.2413036616166667E-2</v>
      </c>
      <c r="F18" s="24">
        <f>(F13-F11)/(F12-F10)</f>
        <v>-3.6720486110999997E-2</v>
      </c>
    </row>
    <row r="19" spans="1:29" x14ac:dyDescent="0.35">
      <c r="A19" s="3" t="s">
        <v>14</v>
      </c>
      <c r="B19" s="11">
        <f>(B17-B15)/(B16-B14)</f>
        <v>0.34512025266666718</v>
      </c>
      <c r="C19" s="24">
        <f>(C17-C15)/(C16-C14)</f>
        <v>1.8857610999998543E-2</v>
      </c>
      <c r="D19" s="24">
        <f>(D17-D15)/(D16-D14)</f>
        <v>3.6114441999999754E-2</v>
      </c>
      <c r="E19" s="24">
        <f>(E17-E15)/(E16-E14)</f>
        <v>-2.666006933332786E-2</v>
      </c>
      <c r="F19" s="24">
        <f>(F17-F15)/(F16-F14)</f>
        <v>-1.2866319333337135E-2</v>
      </c>
    </row>
    <row r="20" spans="1:29" x14ac:dyDescent="0.35">
      <c r="A20" s="3" t="s">
        <v>15</v>
      </c>
      <c r="B20" s="11">
        <f>(B18+B19)/2</f>
        <v>9.7405982435333591E-2</v>
      </c>
      <c r="C20" s="24">
        <f>(C18+C19)/2</f>
        <v>2.1939442888332605E-2</v>
      </c>
      <c r="D20" s="24">
        <f>(D18+D19)/2</f>
        <v>1.7233015244843209E-2</v>
      </c>
      <c r="E20" s="24">
        <f>(E18+E19)/2</f>
        <v>-7.1235163585805965E-3</v>
      </c>
      <c r="F20" s="24">
        <f>(F18+F19)/2</f>
        <v>-2.4793402722168567E-2</v>
      </c>
    </row>
    <row r="21" spans="1:29" x14ac:dyDescent="0.35">
      <c r="A21" s="3" t="s">
        <v>16</v>
      </c>
      <c r="B21" s="11">
        <f>B14-B12</f>
        <v>100</v>
      </c>
      <c r="C21" s="24">
        <f>C14-C12</f>
        <v>100</v>
      </c>
      <c r="D21" s="24">
        <f>D14-D12</f>
        <v>100</v>
      </c>
      <c r="E21" s="24">
        <f>E14-E12</f>
        <v>95</v>
      </c>
      <c r="F21" s="24">
        <f>F14-F12</f>
        <v>100</v>
      </c>
    </row>
    <row r="22" spans="1:29" x14ac:dyDescent="0.35">
      <c r="A22" s="3"/>
      <c r="B22" s="11"/>
      <c r="C22" s="24"/>
      <c r="D22" s="24"/>
      <c r="E22" s="24"/>
      <c r="F22" s="24"/>
    </row>
    <row r="23" spans="1:29" x14ac:dyDescent="0.35">
      <c r="A23" s="3" t="s">
        <v>17</v>
      </c>
      <c r="B23" s="11">
        <f>B15-(B21*B20)-(30*B18)</f>
        <v>1299.2832569503464</v>
      </c>
      <c r="C23" s="24">
        <f>C15-(C21*C20)-(30*C18)</f>
        <v>1239.4636805578666</v>
      </c>
      <c r="D23" s="24">
        <f>D15-(D21*D20)-(30*D18)</f>
        <v>1316.6270625008251</v>
      </c>
      <c r="E23" s="24">
        <f>E15-(E21*E20)-(30*E18)</f>
        <v>1595.3795295055802</v>
      </c>
      <c r="F23" s="24">
        <f>F15-(F21*F20)-(30*F18)</f>
        <v>1236.103829855547</v>
      </c>
    </row>
    <row r="24" spans="1:29" x14ac:dyDescent="0.35">
      <c r="A24" s="3" t="s">
        <v>18</v>
      </c>
      <c r="B24" s="11">
        <f>B21*B20</f>
        <v>9.7405982435333591</v>
      </c>
      <c r="C24" s="24">
        <f>C21*C20</f>
        <v>2.1939442888332605</v>
      </c>
      <c r="D24" s="24">
        <f>D21*D20</f>
        <v>1.7233015244843208</v>
      </c>
      <c r="E24" s="24">
        <f>E21*E20</f>
        <v>-0.67673405406515663</v>
      </c>
      <c r="F24" s="24">
        <f>F21*F20</f>
        <v>-2.4793402722168567</v>
      </c>
    </row>
    <row r="25" spans="1:29" x14ac:dyDescent="0.35">
      <c r="A25" s="3" t="s">
        <v>19</v>
      </c>
      <c r="B25" s="11">
        <f>ABS(100*B24/B23)</f>
        <v>0.74969012272168511</v>
      </c>
      <c r="C25" s="24">
        <f>ABS(100*C24/C23)</f>
        <v>0.17700754957545786</v>
      </c>
      <c r="D25" s="24">
        <f>ABS(100*D24/D23)</f>
        <v>0.13088759707027828</v>
      </c>
      <c r="E25" s="24">
        <f>ABS(100*E24/E23)</f>
        <v>4.2418373907234574E-2</v>
      </c>
      <c r="F25" s="24">
        <f>ABS(100*F24/F23)</f>
        <v>0.2005770237364766</v>
      </c>
    </row>
    <row r="26" spans="1:29" x14ac:dyDescent="0.35">
      <c r="A26" s="3"/>
      <c r="B26" s="11"/>
      <c r="C26" s="24"/>
      <c r="D26" s="24"/>
      <c r="E26" s="17"/>
      <c r="F26" s="17"/>
    </row>
    <row r="27" spans="1:29" x14ac:dyDescent="0.35">
      <c r="A27" s="3" t="s">
        <v>20</v>
      </c>
      <c r="B27" s="11">
        <f>B23*B8</f>
        <v>1.6220135252414176</v>
      </c>
      <c r="C27" s="24">
        <f>C23*C8</f>
        <v>1.5473353044117601</v>
      </c>
      <c r="D27" s="24">
        <f>D23*D8</f>
        <v>1.6436653760072499</v>
      </c>
      <c r="E27" s="24">
        <f>E23*E8</f>
        <v>1.9916574472184039</v>
      </c>
      <c r="F27" s="24">
        <f>F23*F8</f>
        <v>1.5431408970315361</v>
      </c>
    </row>
    <row r="28" spans="1:29" x14ac:dyDescent="0.35">
      <c r="A28" s="3" t="s">
        <v>21</v>
      </c>
      <c r="B28" s="11">
        <f>B27/B6</f>
        <v>0.15328043141574538</v>
      </c>
      <c r="C28" s="24">
        <f>C27/C6</f>
        <v>0.14979044573201938</v>
      </c>
      <c r="D28" s="24">
        <f>D27/D6</f>
        <v>0.15324122468835072</v>
      </c>
      <c r="E28" s="24">
        <f>E27/E6</f>
        <v>0.15175689174172538</v>
      </c>
      <c r="F28" s="24">
        <f>F27/F6</f>
        <v>0.15188394655822204</v>
      </c>
    </row>
    <row r="29" spans="1:29" x14ac:dyDescent="0.35">
      <c r="A29" s="3" t="s">
        <v>22</v>
      </c>
      <c r="B29" s="11">
        <f>B27/B6*B7</f>
        <v>87.175118446904307</v>
      </c>
      <c r="C29" s="11">
        <f>C27/C6*C7</f>
        <v>85.190260284993087</v>
      </c>
      <c r="D29" s="24">
        <f>D27/D6*D7</f>
        <v>87.152820420515823</v>
      </c>
      <c r="E29" s="24">
        <f>E27/E6*E7</f>
        <v>86.308636337514784</v>
      </c>
      <c r="F29" s="24">
        <f>F27/F6*F7</f>
        <v>86.380896172478998</v>
      </c>
    </row>
    <row r="30" spans="1:29" x14ac:dyDescent="0.35">
      <c r="A30" s="3"/>
      <c r="B30" s="7" t="s">
        <v>31</v>
      </c>
      <c r="C30" s="7" t="s">
        <v>33</v>
      </c>
      <c r="D30" s="7" t="s">
        <v>34</v>
      </c>
      <c r="E30" s="7" t="s">
        <v>36</v>
      </c>
      <c r="F30" s="7" t="s">
        <v>36</v>
      </c>
    </row>
    <row r="31" spans="1:29" x14ac:dyDescent="0.35">
      <c r="A31" s="3"/>
      <c r="B31" s="7" t="s">
        <v>30</v>
      </c>
      <c r="C31" s="7" t="s">
        <v>30</v>
      </c>
      <c r="D31" s="7" t="s">
        <v>30</v>
      </c>
      <c r="E31" s="7" t="s">
        <v>30</v>
      </c>
      <c r="F31" s="7" t="s">
        <v>30</v>
      </c>
    </row>
    <row r="32" spans="1:29" ht="20" x14ac:dyDescent="0.4">
      <c r="A32" s="2" t="s">
        <v>23</v>
      </c>
      <c r="B32" s="18">
        <f>AVERAGE(B29:F29)</f>
        <v>86.441546332481408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0" x14ac:dyDescent="0.4">
      <c r="A33" s="2" t="s">
        <v>24</v>
      </c>
      <c r="B33" s="2">
        <f>2*STDEV(B29:F29)/SQRT(B35)</f>
        <v>0.72541011251255116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0" x14ac:dyDescent="0.4">
      <c r="A34" s="2" t="s">
        <v>25</v>
      </c>
      <c r="B34" s="2">
        <f>100*B33/B32</f>
        <v>0.83919150372714924</v>
      </c>
      <c r="C34" s="1"/>
      <c r="D34" s="1"/>
      <c r="E34" s="1"/>
      <c r="F34" s="1"/>
      <c r="G34" s="1"/>
      <c r="H34" s="1"/>
      <c r="I34" s="1"/>
    </row>
    <row r="35" spans="1:29" ht="20" x14ac:dyDescent="0.4">
      <c r="A35" s="2" t="s">
        <v>0</v>
      </c>
      <c r="B35" s="2">
        <v>5</v>
      </c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8"/>
  <sheetViews>
    <sheetView workbookViewId="0"/>
  </sheetViews>
  <sheetFormatPr defaultRowHeight="14.5" x14ac:dyDescent="0.35"/>
  <cols>
    <col min="1" max="18" width="11.54296875" customWidth="1"/>
  </cols>
  <sheetData>
    <row r="1" spans="1:6" x14ac:dyDescent="0.35">
      <c r="A1" s="74" t="s">
        <v>120</v>
      </c>
    </row>
    <row r="3" spans="1:6" x14ac:dyDescent="0.35">
      <c r="A3" s="25" t="s">
        <v>38</v>
      </c>
      <c r="C3" s="26" t="s">
        <v>39</v>
      </c>
      <c r="D3" s="27" t="s">
        <v>40</v>
      </c>
      <c r="E3" s="28" t="s">
        <v>41</v>
      </c>
    </row>
    <row r="4" spans="1:6" x14ac:dyDescent="0.35">
      <c r="A4" t="s">
        <v>42</v>
      </c>
      <c r="D4" s="29" t="s">
        <v>43</v>
      </c>
      <c r="E4" s="30" t="s">
        <v>43</v>
      </c>
    </row>
    <row r="5" spans="1:6" x14ac:dyDescent="0.35">
      <c r="D5" s="31">
        <v>551.70000000000005</v>
      </c>
      <c r="E5" s="32">
        <f>D5*0.007</f>
        <v>3.8619000000000003</v>
      </c>
    </row>
    <row r="7" spans="1:6" x14ac:dyDescent="0.35">
      <c r="A7" s="33" t="s">
        <v>44</v>
      </c>
      <c r="B7" s="34"/>
      <c r="C7" s="35"/>
      <c r="D7" s="34"/>
      <c r="E7" s="34"/>
      <c r="F7" s="36"/>
    </row>
    <row r="8" spans="1:6" x14ac:dyDescent="0.35">
      <c r="A8" s="37" t="s">
        <v>45</v>
      </c>
      <c r="B8" s="38"/>
      <c r="C8" s="38"/>
      <c r="D8" s="38"/>
      <c r="E8" s="38"/>
      <c r="F8" s="39"/>
    </row>
    <row r="9" spans="1:6" x14ac:dyDescent="0.35">
      <c r="A9" s="37"/>
      <c r="B9" s="38"/>
      <c r="C9" s="38"/>
      <c r="D9" s="38"/>
      <c r="E9" s="38"/>
      <c r="F9" s="39"/>
    </row>
    <row r="10" spans="1:6" x14ac:dyDescent="0.35">
      <c r="A10" s="40" t="s">
        <v>46</v>
      </c>
      <c r="B10" s="38"/>
      <c r="C10" s="38"/>
      <c r="D10" s="41" t="s">
        <v>47</v>
      </c>
      <c r="E10" s="38"/>
      <c r="F10" s="39"/>
    </row>
    <row r="11" spans="1:6" x14ac:dyDescent="0.35">
      <c r="A11" s="42"/>
      <c r="B11" s="42"/>
      <c r="C11" s="42"/>
      <c r="D11" s="43"/>
      <c r="E11" s="42"/>
      <c r="F11" s="44"/>
    </row>
    <row r="12" spans="1:6" x14ac:dyDescent="0.35">
      <c r="A12" s="71" t="s">
        <v>48</v>
      </c>
      <c r="B12" s="72"/>
      <c r="C12" s="73"/>
      <c r="D12" s="71" t="s">
        <v>49</v>
      </c>
      <c r="E12" s="72"/>
      <c r="F12" s="73"/>
    </row>
    <row r="13" spans="1:6" x14ac:dyDescent="0.35">
      <c r="A13" s="45" t="s">
        <v>50</v>
      </c>
      <c r="B13" s="46" t="s">
        <v>51</v>
      </c>
      <c r="C13" s="47" t="s">
        <v>52</v>
      </c>
      <c r="D13" s="45" t="s">
        <v>50</v>
      </c>
      <c r="E13" s="46" t="s">
        <v>51</v>
      </c>
      <c r="F13" s="47" t="s">
        <v>52</v>
      </c>
    </row>
    <row r="14" spans="1:6" x14ac:dyDescent="0.35">
      <c r="A14" s="48" t="s">
        <v>53</v>
      </c>
      <c r="B14" s="49" t="s">
        <v>43</v>
      </c>
      <c r="C14" s="50" t="s">
        <v>43</v>
      </c>
      <c r="D14" s="48" t="s">
        <v>53</v>
      </c>
      <c r="E14" s="49" t="s">
        <v>43</v>
      </c>
      <c r="F14" s="50" t="s">
        <v>43</v>
      </c>
    </row>
    <row r="15" spans="1:6" x14ac:dyDescent="0.35">
      <c r="A15" s="51"/>
      <c r="B15" s="52"/>
      <c r="C15" s="53"/>
      <c r="D15" s="52"/>
      <c r="E15" s="52"/>
      <c r="F15" s="53"/>
    </row>
    <row r="16" spans="1:6" x14ac:dyDescent="0.35">
      <c r="A16">
        <v>2.2032600000000002</v>
      </c>
      <c r="B16">
        <v>5.3972499999999997</v>
      </c>
      <c r="C16">
        <v>2.0198799999999999E-2</v>
      </c>
      <c r="D16">
        <v>2.2142599999999999</v>
      </c>
      <c r="E16">
        <v>5.41092</v>
      </c>
      <c r="F16">
        <v>2.0873200000000001E-2</v>
      </c>
    </row>
    <row r="17" spans="1:6" x14ac:dyDescent="0.35">
      <c r="A17">
        <v>2.2196099999999999</v>
      </c>
      <c r="B17">
        <v>5.4175399999999998</v>
      </c>
      <c r="C17">
        <v>2.1156700000000001E-2</v>
      </c>
      <c r="D17">
        <v>2.3924300000000001</v>
      </c>
      <c r="E17">
        <v>5.5769900000000003</v>
      </c>
      <c r="F17">
        <v>1.9201599999999999E-2</v>
      </c>
    </row>
    <row r="18" spans="1:6" x14ac:dyDescent="0.35">
      <c r="A18">
        <v>2.2199</v>
      </c>
      <c r="B18">
        <v>5.4179500000000003</v>
      </c>
      <c r="C18">
        <v>2.12643E-2</v>
      </c>
      <c r="D18">
        <v>2.5861399999999999</v>
      </c>
      <c r="E18">
        <v>5.7078899999999999</v>
      </c>
      <c r="F18">
        <v>1.8164300000000001E-2</v>
      </c>
    </row>
    <row r="19" spans="1:6" x14ac:dyDescent="0.35">
      <c r="A19">
        <v>2.3816299999999999</v>
      </c>
      <c r="B19">
        <v>5.5671400000000002</v>
      </c>
      <c r="C19">
        <v>1.8724000000000001E-2</v>
      </c>
      <c r="D19">
        <v>2.7976899999999998</v>
      </c>
      <c r="E19">
        <v>5.8131399999999998</v>
      </c>
      <c r="F19">
        <v>1.7139999999999999E-2</v>
      </c>
    </row>
    <row r="20" spans="1:6" x14ac:dyDescent="0.35">
      <c r="A20">
        <v>2.3975599999999999</v>
      </c>
      <c r="B20">
        <v>5.5822900000000004</v>
      </c>
      <c r="C20">
        <v>1.93744E-2</v>
      </c>
      <c r="D20">
        <v>3.0276399999999999</v>
      </c>
      <c r="E20">
        <v>5.9155300000000004</v>
      </c>
      <c r="F20">
        <v>1.6782200000000001E-2</v>
      </c>
    </row>
    <row r="21" spans="1:6" x14ac:dyDescent="0.35">
      <c r="A21">
        <v>2.3980999999999999</v>
      </c>
      <c r="B21">
        <v>5.5815400000000004</v>
      </c>
      <c r="C21">
        <v>1.95065E-2</v>
      </c>
      <c r="D21">
        <v>3.28125</v>
      </c>
      <c r="E21">
        <v>6.0288700000000004</v>
      </c>
      <c r="F21">
        <v>1.7486999999999999E-2</v>
      </c>
    </row>
    <row r="22" spans="1:6" x14ac:dyDescent="0.35">
      <c r="A22">
        <v>2.5757699999999999</v>
      </c>
      <c r="B22">
        <v>5.7003700000000004</v>
      </c>
      <c r="C22">
        <v>1.77071E-2</v>
      </c>
      <c r="D22">
        <v>3.5529999999999999</v>
      </c>
      <c r="E22">
        <v>6.11191</v>
      </c>
      <c r="F22">
        <v>1.6604399999999998E-2</v>
      </c>
    </row>
    <row r="23" spans="1:6" x14ac:dyDescent="0.35">
      <c r="A23">
        <v>2.5912500000000001</v>
      </c>
      <c r="B23">
        <v>5.7108800000000004</v>
      </c>
      <c r="C23">
        <v>1.8341199999999998E-2</v>
      </c>
      <c r="D23">
        <v>3.8469099999999998</v>
      </c>
      <c r="E23">
        <v>6.1676099999999998</v>
      </c>
      <c r="F23">
        <v>1.61391E-2</v>
      </c>
    </row>
    <row r="24" spans="1:6" x14ac:dyDescent="0.35">
      <c r="A24">
        <v>2.5914100000000002</v>
      </c>
      <c r="B24">
        <v>5.7124199999999998</v>
      </c>
      <c r="C24">
        <v>1.84444E-2</v>
      </c>
      <c r="D24">
        <v>4.16723</v>
      </c>
      <c r="E24">
        <v>6.1696600000000004</v>
      </c>
      <c r="F24">
        <v>1.5637999999999999E-2</v>
      </c>
    </row>
    <row r="25" spans="1:6" x14ac:dyDescent="0.35">
      <c r="A25">
        <v>2.7874400000000001</v>
      </c>
      <c r="B25">
        <v>5.8078900000000004</v>
      </c>
      <c r="C25">
        <v>1.67986E-2</v>
      </c>
      <c r="D25">
        <v>4.5191999999999997</v>
      </c>
      <c r="E25">
        <v>6.1196900000000003</v>
      </c>
      <c r="F25">
        <v>1.51792E-2</v>
      </c>
    </row>
    <row r="26" spans="1:6" x14ac:dyDescent="0.35">
      <c r="A26">
        <v>2.8026900000000001</v>
      </c>
      <c r="B26">
        <v>5.8157399999999999</v>
      </c>
      <c r="C26">
        <v>1.7251300000000001E-2</v>
      </c>
      <c r="D26">
        <v>4.9008700000000003</v>
      </c>
      <c r="E26">
        <v>6.0352699999999997</v>
      </c>
      <c r="F26">
        <v>1.50574E-2</v>
      </c>
    </row>
    <row r="27" spans="1:6" x14ac:dyDescent="0.35">
      <c r="A27">
        <v>2.80294</v>
      </c>
      <c r="B27">
        <v>5.8157899999999998</v>
      </c>
      <c r="C27">
        <v>1.7370099999999999E-2</v>
      </c>
      <c r="D27">
        <v>5.3179299999999996</v>
      </c>
      <c r="E27">
        <v>5.92319</v>
      </c>
      <c r="F27">
        <v>1.4728400000000001E-2</v>
      </c>
    </row>
    <row r="28" spans="1:6" x14ac:dyDescent="0.35">
      <c r="A28">
        <v>3.0175900000000002</v>
      </c>
      <c r="B28">
        <v>5.9113100000000003</v>
      </c>
      <c r="C28">
        <v>1.6618999999999998E-2</v>
      </c>
      <c r="D28">
        <v>5.77393</v>
      </c>
      <c r="E28">
        <v>5.7765399999999998</v>
      </c>
      <c r="F28">
        <v>1.4250499999999999E-2</v>
      </c>
    </row>
    <row r="29" spans="1:6" x14ac:dyDescent="0.35">
      <c r="A29">
        <v>3.0324800000000001</v>
      </c>
      <c r="B29">
        <v>5.9170999999999996</v>
      </c>
      <c r="C29">
        <v>1.6804300000000001E-2</v>
      </c>
      <c r="D29">
        <v>6.2739599999999998</v>
      </c>
      <c r="E29">
        <v>5.6257400000000004</v>
      </c>
      <c r="F29">
        <v>1.3665800000000001E-2</v>
      </c>
    </row>
    <row r="30" spans="1:6" x14ac:dyDescent="0.35">
      <c r="A30">
        <v>3.0328499999999998</v>
      </c>
      <c r="B30">
        <v>5.9181900000000001</v>
      </c>
      <c r="C30">
        <v>1.6923199999999999E-2</v>
      </c>
      <c r="D30">
        <v>6.82423</v>
      </c>
      <c r="E30">
        <v>5.4757899999999999</v>
      </c>
      <c r="F30">
        <v>1.33499E-2</v>
      </c>
    </row>
    <row r="31" spans="1:6" x14ac:dyDescent="0.35">
      <c r="A31">
        <v>3.2671199999999998</v>
      </c>
      <c r="B31">
        <v>6.0343999999999998</v>
      </c>
      <c r="C31">
        <v>1.7982399999999999E-2</v>
      </c>
      <c r="D31">
        <v>7.4037100000000002</v>
      </c>
      <c r="E31">
        <v>5.3662099999999997</v>
      </c>
      <c r="F31">
        <v>1.35519E-2</v>
      </c>
    </row>
    <row r="32" spans="1:6" x14ac:dyDescent="0.35">
      <c r="A32">
        <v>3.2882400000000001</v>
      </c>
      <c r="B32">
        <v>6.0263999999999998</v>
      </c>
      <c r="C32">
        <v>1.71942E-2</v>
      </c>
      <c r="D32">
        <v>8.0466899999999999</v>
      </c>
      <c r="E32">
        <v>5.29636</v>
      </c>
      <c r="F32">
        <v>1.3492499999999999E-2</v>
      </c>
    </row>
    <row r="33" spans="1:6" x14ac:dyDescent="0.35">
      <c r="A33">
        <v>3.2883900000000001</v>
      </c>
      <c r="B33">
        <v>6.0258200000000004</v>
      </c>
      <c r="C33">
        <v>1.7284299999999999E-2</v>
      </c>
      <c r="D33">
        <v>8.7465100000000007</v>
      </c>
      <c r="E33">
        <v>5.2999799999999997</v>
      </c>
      <c r="F33">
        <v>1.3908800000000001E-2</v>
      </c>
    </row>
    <row r="34" spans="1:6" x14ac:dyDescent="0.35">
      <c r="A34">
        <v>3.5432299999999999</v>
      </c>
      <c r="B34">
        <v>6.1097599999999996</v>
      </c>
      <c r="C34">
        <v>1.65287E-2</v>
      </c>
      <c r="D34">
        <v>9.5134100000000004</v>
      </c>
      <c r="E34">
        <v>5.4359999999999999</v>
      </c>
      <c r="F34">
        <v>1.5065500000000001E-2</v>
      </c>
    </row>
    <row r="35" spans="1:6" x14ac:dyDescent="0.35">
      <c r="A35">
        <v>3.5578099999999999</v>
      </c>
      <c r="B35">
        <v>6.11233</v>
      </c>
      <c r="C35">
        <v>1.6708000000000001E-2</v>
      </c>
      <c r="D35">
        <v>10.3429</v>
      </c>
      <c r="E35">
        <v>5.7179599999999997</v>
      </c>
      <c r="F35">
        <v>1.6535600000000001E-2</v>
      </c>
    </row>
    <row r="36" spans="1:6" x14ac:dyDescent="0.35">
      <c r="A36">
        <v>3.55796</v>
      </c>
      <c r="B36">
        <v>6.1136499999999998</v>
      </c>
      <c r="C36">
        <v>1.6576400000000002E-2</v>
      </c>
      <c r="D36">
        <v>11.2532</v>
      </c>
      <c r="E36">
        <v>6.1827300000000003</v>
      </c>
      <c r="F36">
        <v>1.8103299999999999E-2</v>
      </c>
    </row>
    <row r="37" spans="1:6" x14ac:dyDescent="0.35">
      <c r="A37">
        <v>3.8368099999999998</v>
      </c>
      <c r="B37">
        <v>6.1654999999999998</v>
      </c>
      <c r="C37">
        <v>1.62361E-2</v>
      </c>
      <c r="D37">
        <v>12.2508</v>
      </c>
      <c r="E37">
        <v>6.8607100000000001</v>
      </c>
      <c r="F37">
        <v>2.1026300000000001E-2</v>
      </c>
    </row>
    <row r="38" spans="1:6" x14ac:dyDescent="0.35">
      <c r="A38">
        <v>3.85189</v>
      </c>
      <c r="B38">
        <v>6.1690699999999996</v>
      </c>
      <c r="C38">
        <v>1.61461E-2</v>
      </c>
      <c r="D38">
        <v>13.325200000000001</v>
      </c>
      <c r="E38">
        <v>7.7824200000000001</v>
      </c>
      <c r="F38">
        <v>2.4639899999999999E-2</v>
      </c>
    </row>
    <row r="39" spans="1:6" x14ac:dyDescent="0.35">
      <c r="A39">
        <v>3.8520400000000001</v>
      </c>
      <c r="B39">
        <v>6.1682600000000001</v>
      </c>
      <c r="C39">
        <v>1.60351E-2</v>
      </c>
      <c r="D39">
        <v>14.498100000000001</v>
      </c>
      <c r="E39">
        <v>9.0287400000000009</v>
      </c>
      <c r="F39">
        <v>2.8628899999999999E-2</v>
      </c>
    </row>
    <row r="40" spans="1:6" x14ac:dyDescent="0.35">
      <c r="A40">
        <v>4.1565399999999997</v>
      </c>
      <c r="B40">
        <v>6.1702300000000001</v>
      </c>
      <c r="C40">
        <v>1.56997E-2</v>
      </c>
      <c r="D40">
        <v>15.777100000000001</v>
      </c>
      <c r="E40">
        <v>10.647399999999999</v>
      </c>
      <c r="F40">
        <v>3.3988699999999997E-2</v>
      </c>
    </row>
    <row r="41" spans="1:6" x14ac:dyDescent="0.35">
      <c r="A41">
        <v>4.1723800000000004</v>
      </c>
      <c r="B41">
        <v>6.1693600000000002</v>
      </c>
      <c r="C41">
        <v>1.56366E-2</v>
      </c>
      <c r="D41">
        <v>17.154599999999999</v>
      </c>
      <c r="E41">
        <v>12.6623</v>
      </c>
      <c r="F41">
        <v>4.1189200000000002E-2</v>
      </c>
    </row>
    <row r="42" spans="1:6" x14ac:dyDescent="0.35">
      <c r="A42">
        <v>4.1727699999999999</v>
      </c>
      <c r="B42">
        <v>6.1693800000000003</v>
      </c>
      <c r="C42">
        <v>1.55776E-2</v>
      </c>
      <c r="D42">
        <v>18.6709</v>
      </c>
      <c r="E42">
        <v>14.9716</v>
      </c>
      <c r="F42">
        <v>5.1491599999999998E-2</v>
      </c>
    </row>
    <row r="43" spans="1:6" x14ac:dyDescent="0.35">
      <c r="A43">
        <v>4.5091000000000001</v>
      </c>
      <c r="B43">
        <v>6.1233500000000003</v>
      </c>
      <c r="C43">
        <v>1.52421E-2</v>
      </c>
      <c r="D43">
        <v>20.295400000000001</v>
      </c>
      <c r="E43">
        <v>17.970500000000001</v>
      </c>
      <c r="F43">
        <v>5.6707899999999999E-2</v>
      </c>
    </row>
    <row r="44" spans="1:6" x14ac:dyDescent="0.35">
      <c r="A44">
        <v>4.5239399999999996</v>
      </c>
      <c r="B44">
        <v>6.1160100000000002</v>
      </c>
      <c r="C44">
        <v>1.5225499999999999E-2</v>
      </c>
      <c r="D44">
        <v>22.094799999999999</v>
      </c>
      <c r="E44">
        <v>21.315100000000001</v>
      </c>
      <c r="F44">
        <v>7.6617699999999997E-2</v>
      </c>
    </row>
    <row r="45" spans="1:6" x14ac:dyDescent="0.35">
      <c r="A45">
        <v>4.5245499999999996</v>
      </c>
      <c r="B45">
        <v>6.1196999999999999</v>
      </c>
      <c r="C45">
        <v>1.5069900000000001E-2</v>
      </c>
      <c r="D45">
        <v>24.031500000000001</v>
      </c>
      <c r="E45">
        <v>25.412500000000001</v>
      </c>
      <c r="F45">
        <v>7.9202599999999998E-2</v>
      </c>
    </row>
    <row r="46" spans="1:6" x14ac:dyDescent="0.35">
      <c r="A46">
        <v>4.88971</v>
      </c>
      <c r="B46">
        <v>6.0375199999999998</v>
      </c>
      <c r="C46">
        <v>1.5270499999999999E-2</v>
      </c>
      <c r="D46">
        <v>26.142800000000001</v>
      </c>
      <c r="E46">
        <v>29.985399999999998</v>
      </c>
      <c r="F46">
        <v>9.7341200000000003E-2</v>
      </c>
    </row>
    <row r="47" spans="1:6" x14ac:dyDescent="0.35">
      <c r="A47">
        <v>4.9059200000000001</v>
      </c>
      <c r="B47">
        <v>6.0337300000000003</v>
      </c>
      <c r="C47">
        <v>1.4945099999999999E-2</v>
      </c>
      <c r="D47">
        <v>28.441099999999999</v>
      </c>
      <c r="E47">
        <v>35.271599999999999</v>
      </c>
      <c r="F47">
        <v>0.121013</v>
      </c>
    </row>
    <row r="48" spans="1:6" x14ac:dyDescent="0.35">
      <c r="A48">
        <v>4.9069900000000004</v>
      </c>
      <c r="B48">
        <v>6.0345700000000004</v>
      </c>
      <c r="C48">
        <v>1.4956499999999999E-2</v>
      </c>
      <c r="D48">
        <v>30.949300000000001</v>
      </c>
      <c r="E48">
        <v>41.329799999999999</v>
      </c>
      <c r="F48">
        <v>0.14205899999999999</v>
      </c>
    </row>
    <row r="49" spans="1:6" x14ac:dyDescent="0.35">
      <c r="A49">
        <v>5.3059399999999997</v>
      </c>
      <c r="B49">
        <v>5.9295600000000004</v>
      </c>
      <c r="C49">
        <v>1.5003000000000001E-2</v>
      </c>
      <c r="D49">
        <v>33.6723</v>
      </c>
      <c r="E49">
        <v>48.201599999999999</v>
      </c>
      <c r="F49">
        <v>0.157161</v>
      </c>
    </row>
    <row r="50" spans="1:6" x14ac:dyDescent="0.35">
      <c r="A50">
        <v>5.32334</v>
      </c>
      <c r="B50">
        <v>5.9167100000000001</v>
      </c>
      <c r="C50">
        <v>1.4708799999999999E-2</v>
      </c>
      <c r="D50">
        <v>36.632399999999997</v>
      </c>
      <c r="E50">
        <v>55.8399</v>
      </c>
      <c r="F50">
        <v>0.18482499999999999</v>
      </c>
    </row>
    <row r="51" spans="1:6" x14ac:dyDescent="0.35">
      <c r="A51">
        <v>5.3244999999999996</v>
      </c>
      <c r="B51">
        <v>5.9232800000000001</v>
      </c>
      <c r="C51">
        <v>1.4473400000000001E-2</v>
      </c>
      <c r="D51">
        <v>39.859099999999998</v>
      </c>
      <c r="E51">
        <v>64.507800000000003</v>
      </c>
      <c r="F51">
        <v>0.21556400000000001</v>
      </c>
    </row>
    <row r="52" spans="1:6" x14ac:dyDescent="0.35">
      <c r="A52">
        <v>5.7618</v>
      </c>
      <c r="B52">
        <v>5.7804799999999998</v>
      </c>
      <c r="C52">
        <v>1.4617E-2</v>
      </c>
      <c r="D52">
        <v>43.369599999999998</v>
      </c>
      <c r="E52">
        <v>73.643699999999995</v>
      </c>
      <c r="F52">
        <v>0.24613399999999999</v>
      </c>
    </row>
    <row r="53" spans="1:6" x14ac:dyDescent="0.35">
      <c r="A53">
        <v>5.7794299999999996</v>
      </c>
      <c r="B53">
        <v>5.7740099999999996</v>
      </c>
      <c r="C53">
        <v>1.4104999999999999E-2</v>
      </c>
      <c r="D53">
        <v>47.196100000000001</v>
      </c>
      <c r="E53">
        <v>83.758799999999994</v>
      </c>
      <c r="F53">
        <v>0.29293400000000003</v>
      </c>
    </row>
    <row r="54" spans="1:6" x14ac:dyDescent="0.35">
      <c r="A54">
        <v>5.7805600000000004</v>
      </c>
      <c r="B54">
        <v>5.7751299999999999</v>
      </c>
      <c r="C54">
        <v>1.40296E-2</v>
      </c>
      <c r="D54">
        <v>51.354399999999998</v>
      </c>
      <c r="E54">
        <v>94.801199999999994</v>
      </c>
      <c r="F54">
        <v>0.32963199999999998</v>
      </c>
    </row>
    <row r="55" spans="1:6" x14ac:dyDescent="0.35">
      <c r="A55">
        <v>6.2647500000000003</v>
      </c>
      <c r="B55">
        <v>5.6270199999999999</v>
      </c>
      <c r="C55">
        <v>1.3655499999999999E-2</v>
      </c>
      <c r="D55">
        <v>55.878900000000002</v>
      </c>
      <c r="E55">
        <v>106.729</v>
      </c>
      <c r="F55">
        <v>0.36875000000000002</v>
      </c>
    </row>
    <row r="56" spans="1:6" x14ac:dyDescent="0.35">
      <c r="A56">
        <v>6.2778499999999999</v>
      </c>
      <c r="B56">
        <v>5.6197299999999997</v>
      </c>
      <c r="C56">
        <v>1.3731699999999999E-2</v>
      </c>
      <c r="D56">
        <v>60.8018</v>
      </c>
      <c r="E56">
        <v>119.524</v>
      </c>
      <c r="F56">
        <v>0.41351700000000002</v>
      </c>
    </row>
    <row r="57" spans="1:6" x14ac:dyDescent="0.35">
      <c r="A57">
        <v>6.2792599999999998</v>
      </c>
      <c r="B57">
        <v>5.6304699999999999</v>
      </c>
      <c r="C57">
        <v>1.3610199999999999E-2</v>
      </c>
      <c r="D57">
        <v>66.160399999999996</v>
      </c>
      <c r="E57">
        <v>133.13300000000001</v>
      </c>
      <c r="F57">
        <v>0.45301999999999998</v>
      </c>
    </row>
    <row r="58" spans="1:6" x14ac:dyDescent="0.35">
      <c r="A58">
        <v>6.8139399999999997</v>
      </c>
      <c r="B58">
        <v>5.4791600000000003</v>
      </c>
      <c r="C58">
        <v>1.34801E-2</v>
      </c>
      <c r="D58">
        <v>71.995699999999999</v>
      </c>
      <c r="E58">
        <v>147.423</v>
      </c>
      <c r="F58">
        <v>0.50702100000000005</v>
      </c>
    </row>
    <row r="59" spans="1:6" x14ac:dyDescent="0.35">
      <c r="A59">
        <v>6.8285499999999999</v>
      </c>
      <c r="B59">
        <v>5.47879</v>
      </c>
      <c r="C59">
        <v>1.31711E-2</v>
      </c>
      <c r="D59">
        <v>78.335999999999999</v>
      </c>
      <c r="E59">
        <v>162.50399999999999</v>
      </c>
      <c r="F59">
        <v>0.57024200000000003</v>
      </c>
    </row>
    <row r="60" spans="1:6" x14ac:dyDescent="0.35">
      <c r="A60">
        <v>6.8302100000000001</v>
      </c>
      <c r="B60">
        <v>5.4694399999999996</v>
      </c>
      <c r="C60">
        <v>1.33984E-2</v>
      </c>
      <c r="D60">
        <v>85.242800000000003</v>
      </c>
      <c r="E60">
        <v>179.48699999999999</v>
      </c>
      <c r="F60">
        <v>0.64094899999999999</v>
      </c>
    </row>
    <row r="61" spans="1:6" x14ac:dyDescent="0.35">
      <c r="A61">
        <v>7.39011</v>
      </c>
      <c r="B61">
        <v>5.3698499999999996</v>
      </c>
      <c r="C61">
        <v>1.4079599999999999E-2</v>
      </c>
      <c r="D61">
        <v>92.770200000000003</v>
      </c>
      <c r="E61">
        <v>194.37799999999999</v>
      </c>
      <c r="F61">
        <v>0.66112499999999996</v>
      </c>
    </row>
    <row r="62" spans="1:6" x14ac:dyDescent="0.35">
      <c r="A62">
        <v>7.4088200000000004</v>
      </c>
      <c r="B62">
        <v>5.3664699999999996</v>
      </c>
      <c r="C62">
        <v>1.34842E-2</v>
      </c>
      <c r="D62">
        <v>100.947</v>
      </c>
      <c r="E62">
        <v>212.87299999999999</v>
      </c>
      <c r="F62">
        <v>0.72833400000000004</v>
      </c>
    </row>
    <row r="63" spans="1:6" x14ac:dyDescent="0.35">
      <c r="A63">
        <v>7.4122199999999996</v>
      </c>
      <c r="B63">
        <v>5.3623200000000004</v>
      </c>
      <c r="C63">
        <v>1.30919E-2</v>
      </c>
      <c r="D63">
        <v>109.854</v>
      </c>
      <c r="E63">
        <v>231.423</v>
      </c>
      <c r="F63">
        <v>0.77303200000000005</v>
      </c>
    </row>
    <row r="64" spans="1:6" x14ac:dyDescent="0.35">
      <c r="A64">
        <v>8.0326500000000003</v>
      </c>
      <c r="B64">
        <v>5.2993300000000003</v>
      </c>
      <c r="C64">
        <v>1.4007E-2</v>
      </c>
      <c r="D64">
        <v>119.535</v>
      </c>
      <c r="E64">
        <v>251.96</v>
      </c>
      <c r="F64">
        <v>0.85479400000000005</v>
      </c>
    </row>
    <row r="65" spans="1:6" x14ac:dyDescent="0.35">
      <c r="A65">
        <v>8.0511300000000006</v>
      </c>
      <c r="B65">
        <v>5.2947699999999998</v>
      </c>
      <c r="C65">
        <v>1.33245E-2</v>
      </c>
      <c r="D65">
        <v>130.083</v>
      </c>
      <c r="E65">
        <v>273.04000000000002</v>
      </c>
      <c r="F65">
        <v>0.93906299999999998</v>
      </c>
    </row>
    <row r="66" spans="1:6" x14ac:dyDescent="0.35">
      <c r="A66">
        <v>8.0562900000000006</v>
      </c>
      <c r="B66">
        <v>5.2949700000000002</v>
      </c>
      <c r="C66">
        <v>1.31459E-2</v>
      </c>
      <c r="D66">
        <v>141.566</v>
      </c>
      <c r="E66">
        <v>294.55200000000002</v>
      </c>
      <c r="F66">
        <v>0.97480999999999995</v>
      </c>
    </row>
    <row r="67" spans="1:6" x14ac:dyDescent="0.35">
      <c r="A67">
        <v>8.7333200000000009</v>
      </c>
      <c r="B67">
        <v>5.2996499999999997</v>
      </c>
      <c r="C67">
        <v>1.4645E-2</v>
      </c>
      <c r="D67">
        <v>154.08500000000001</v>
      </c>
      <c r="E67">
        <v>315.70999999999998</v>
      </c>
      <c r="F67">
        <v>1.0100499999999999</v>
      </c>
    </row>
    <row r="68" spans="1:6" x14ac:dyDescent="0.35">
      <c r="A68">
        <v>8.7507999999999999</v>
      </c>
      <c r="B68">
        <v>5.3008699999999997</v>
      </c>
      <c r="C68">
        <v>1.37141E-2</v>
      </c>
      <c r="D68">
        <v>167.68700000000001</v>
      </c>
      <c r="E68">
        <v>341.28399999999999</v>
      </c>
      <c r="F68">
        <v>1.1041399999999999</v>
      </c>
    </row>
    <row r="69" spans="1:6" x14ac:dyDescent="0.35">
      <c r="A69">
        <v>8.7553999999999998</v>
      </c>
      <c r="B69">
        <v>5.29941</v>
      </c>
      <c r="C69">
        <v>1.33671E-2</v>
      </c>
      <c r="D69">
        <v>182.48699999999999</v>
      </c>
      <c r="E69">
        <v>366.93299999999999</v>
      </c>
      <c r="F69">
        <v>1.16777</v>
      </c>
    </row>
    <row r="70" spans="1:6" x14ac:dyDescent="0.35">
      <c r="A70">
        <v>9.5013699999999996</v>
      </c>
      <c r="B70">
        <v>5.4356099999999996</v>
      </c>
      <c r="C70">
        <v>1.54798E-2</v>
      </c>
      <c r="D70">
        <v>198.62299999999999</v>
      </c>
      <c r="E70">
        <v>392.94200000000001</v>
      </c>
      <c r="F70">
        <v>1.2405900000000001</v>
      </c>
    </row>
    <row r="71" spans="1:6" x14ac:dyDescent="0.35">
      <c r="A71">
        <v>9.5164500000000007</v>
      </c>
      <c r="B71">
        <v>5.4343599999999999</v>
      </c>
      <c r="C71">
        <v>1.48141E-2</v>
      </c>
      <c r="D71">
        <v>216.06399999999999</v>
      </c>
      <c r="E71">
        <v>420.65300000000002</v>
      </c>
      <c r="F71">
        <v>1.3497600000000001</v>
      </c>
    </row>
    <row r="72" spans="1:6" x14ac:dyDescent="0.35">
      <c r="A72">
        <v>9.5224200000000003</v>
      </c>
      <c r="B72">
        <v>5.4380300000000004</v>
      </c>
      <c r="C72">
        <v>1.4902500000000001E-2</v>
      </c>
      <c r="D72">
        <v>235.10400000000001</v>
      </c>
      <c r="E72">
        <v>449.79700000000003</v>
      </c>
      <c r="F72">
        <v>1.3837200000000001</v>
      </c>
    </row>
    <row r="73" spans="1:6" x14ac:dyDescent="0.35">
      <c r="A73">
        <v>10.330399999999999</v>
      </c>
      <c r="B73">
        <v>5.7180099999999996</v>
      </c>
      <c r="C73">
        <v>1.7563100000000002E-2</v>
      </c>
      <c r="D73">
        <v>255.834</v>
      </c>
      <c r="E73">
        <v>480.81099999999998</v>
      </c>
      <c r="F73">
        <v>1.4781599999999999</v>
      </c>
    </row>
    <row r="74" spans="1:6" x14ac:dyDescent="0.35">
      <c r="A74">
        <v>10.3459</v>
      </c>
      <c r="B74">
        <v>5.7210900000000002</v>
      </c>
      <c r="C74">
        <v>1.6180900000000002E-2</v>
      </c>
      <c r="D74">
        <v>278.37299999999999</v>
      </c>
      <c r="E74">
        <v>516.89400000000001</v>
      </c>
      <c r="F74">
        <v>1.6402300000000001</v>
      </c>
    </row>
    <row r="75" spans="1:6" x14ac:dyDescent="0.35">
      <c r="A75">
        <v>10.3523</v>
      </c>
      <c r="B75">
        <v>5.7147899999999998</v>
      </c>
      <c r="C75">
        <v>1.5862999999999999E-2</v>
      </c>
      <c r="D75">
        <v>302.952</v>
      </c>
      <c r="E75">
        <v>552.11699999999996</v>
      </c>
      <c r="F75">
        <v>1.66855</v>
      </c>
    </row>
    <row r="76" spans="1:6" x14ac:dyDescent="0.35">
      <c r="A76">
        <v>11.2424</v>
      </c>
      <c r="B76">
        <v>6.1746400000000001</v>
      </c>
      <c r="C76">
        <v>1.9141200000000001E-2</v>
      </c>
    </row>
    <row r="77" spans="1:6" x14ac:dyDescent="0.35">
      <c r="A77">
        <v>11.255599999999999</v>
      </c>
      <c r="B77">
        <v>6.1894900000000002</v>
      </c>
      <c r="C77">
        <v>1.7852799999999999E-2</v>
      </c>
    </row>
    <row r="78" spans="1:6" x14ac:dyDescent="0.35">
      <c r="A78">
        <v>11.2616</v>
      </c>
      <c r="B78">
        <v>6.18405</v>
      </c>
      <c r="C78">
        <v>1.7315799999999999E-2</v>
      </c>
    </row>
    <row r="79" spans="1:6" x14ac:dyDescent="0.35">
      <c r="A79">
        <v>12.2417</v>
      </c>
      <c r="B79">
        <v>6.8604099999999999</v>
      </c>
      <c r="C79">
        <v>2.1806699999999998E-2</v>
      </c>
    </row>
    <row r="80" spans="1:6" x14ac:dyDescent="0.35">
      <c r="A80">
        <v>12.2525</v>
      </c>
      <c r="B80">
        <v>6.86395</v>
      </c>
      <c r="C80">
        <v>2.07718E-2</v>
      </c>
    </row>
    <row r="81" spans="1:3" x14ac:dyDescent="0.35">
      <c r="A81">
        <v>12.2583</v>
      </c>
      <c r="B81">
        <v>6.8577599999999999</v>
      </c>
      <c r="C81">
        <v>2.0500399999999998E-2</v>
      </c>
    </row>
    <row r="82" spans="1:3" x14ac:dyDescent="0.35">
      <c r="A82">
        <v>13.3163</v>
      </c>
      <c r="B82">
        <v>7.7780699999999996</v>
      </c>
      <c r="C82">
        <v>2.6188800000000002E-2</v>
      </c>
    </row>
    <row r="83" spans="1:3" x14ac:dyDescent="0.35">
      <c r="A83">
        <v>13.326000000000001</v>
      </c>
      <c r="B83">
        <v>7.7846599999999997</v>
      </c>
      <c r="C83">
        <v>2.41584E-2</v>
      </c>
    </row>
    <row r="84" spans="1:3" x14ac:dyDescent="0.35">
      <c r="A84">
        <v>13.333299999999999</v>
      </c>
      <c r="B84">
        <v>7.7845300000000002</v>
      </c>
      <c r="C84">
        <v>2.35725E-2</v>
      </c>
    </row>
    <row r="85" spans="1:3" x14ac:dyDescent="0.35">
      <c r="A85">
        <v>14.494300000000001</v>
      </c>
      <c r="B85">
        <v>9.0530299999999997</v>
      </c>
      <c r="C85">
        <v>3.01874E-2</v>
      </c>
    </row>
    <row r="86" spans="1:3" x14ac:dyDescent="0.35">
      <c r="A86">
        <v>14.498799999999999</v>
      </c>
      <c r="B86">
        <v>9.0128000000000004</v>
      </c>
      <c r="C86">
        <v>2.7812699999999999E-2</v>
      </c>
    </row>
    <row r="87" spans="1:3" x14ac:dyDescent="0.35">
      <c r="A87">
        <v>14.501099999999999</v>
      </c>
      <c r="B87">
        <v>9.0204000000000004</v>
      </c>
      <c r="C87">
        <v>2.7886500000000002E-2</v>
      </c>
    </row>
    <row r="88" spans="1:3" x14ac:dyDescent="0.35">
      <c r="A88">
        <v>15.767099999999999</v>
      </c>
      <c r="B88">
        <v>10.644500000000001</v>
      </c>
      <c r="C88">
        <v>3.5344599999999997E-2</v>
      </c>
    </row>
    <row r="89" spans="1:3" x14ac:dyDescent="0.35">
      <c r="A89">
        <v>15.777100000000001</v>
      </c>
      <c r="B89">
        <v>10.643000000000001</v>
      </c>
      <c r="C89">
        <v>3.26988E-2</v>
      </c>
    </row>
    <row r="90" spans="1:3" x14ac:dyDescent="0.35">
      <c r="A90">
        <v>15.7872</v>
      </c>
      <c r="B90">
        <v>10.6547</v>
      </c>
      <c r="C90">
        <v>3.39227E-2</v>
      </c>
    </row>
    <row r="91" spans="1:3" x14ac:dyDescent="0.35">
      <c r="A91">
        <v>17.142900000000001</v>
      </c>
      <c r="B91">
        <v>12.6067</v>
      </c>
      <c r="C91">
        <v>3.8582499999999999E-2</v>
      </c>
    </row>
    <row r="92" spans="1:3" x14ac:dyDescent="0.35">
      <c r="A92">
        <v>17.156500000000001</v>
      </c>
      <c r="B92">
        <v>12.6709</v>
      </c>
      <c r="C92">
        <v>3.8632800000000002E-2</v>
      </c>
    </row>
    <row r="93" spans="1:3" x14ac:dyDescent="0.35">
      <c r="A93">
        <v>17.164300000000001</v>
      </c>
      <c r="B93">
        <v>12.709300000000001</v>
      </c>
      <c r="C93">
        <v>4.6352200000000003E-2</v>
      </c>
    </row>
    <row r="94" spans="1:3" x14ac:dyDescent="0.35">
      <c r="A94">
        <v>18.6633</v>
      </c>
      <c r="B94">
        <v>15.1241</v>
      </c>
      <c r="C94">
        <v>5.0379599999999997E-2</v>
      </c>
    </row>
    <row r="95" spans="1:3" x14ac:dyDescent="0.35">
      <c r="A95">
        <v>18.6662</v>
      </c>
      <c r="B95">
        <v>15.007400000000001</v>
      </c>
      <c r="C95">
        <v>4.7073400000000001E-2</v>
      </c>
    </row>
    <row r="96" spans="1:3" x14ac:dyDescent="0.35">
      <c r="A96">
        <v>18.683299999999999</v>
      </c>
      <c r="B96">
        <v>14.783099999999999</v>
      </c>
      <c r="C96">
        <v>5.7021700000000002E-2</v>
      </c>
    </row>
    <row r="97" spans="1:3" x14ac:dyDescent="0.35">
      <c r="A97">
        <v>20.2818</v>
      </c>
      <c r="B97">
        <v>17.936599999999999</v>
      </c>
      <c r="C97">
        <v>5.5432799999999997E-2</v>
      </c>
    </row>
    <row r="98" spans="1:3" x14ac:dyDescent="0.35">
      <c r="A98">
        <v>20.3004</v>
      </c>
      <c r="B98">
        <v>18.011600000000001</v>
      </c>
      <c r="C98">
        <v>5.9520799999999999E-2</v>
      </c>
    </row>
    <row r="99" spans="1:3" x14ac:dyDescent="0.35">
      <c r="A99">
        <v>20.303999999999998</v>
      </c>
      <c r="B99">
        <v>17.9634</v>
      </c>
      <c r="C99">
        <v>5.5169999999999997E-2</v>
      </c>
    </row>
    <row r="100" spans="1:3" x14ac:dyDescent="0.35">
      <c r="A100">
        <v>22.082999999999998</v>
      </c>
      <c r="B100">
        <v>21.462900000000001</v>
      </c>
      <c r="C100">
        <v>7.3452699999999996E-2</v>
      </c>
    </row>
    <row r="101" spans="1:3" x14ac:dyDescent="0.35">
      <c r="A101">
        <v>22.091899999999999</v>
      </c>
      <c r="B101">
        <v>21.373200000000001</v>
      </c>
      <c r="C101">
        <v>6.5964099999999998E-2</v>
      </c>
    </row>
    <row r="102" spans="1:3" x14ac:dyDescent="0.35">
      <c r="A102">
        <v>22.1096</v>
      </c>
      <c r="B102">
        <v>21.109100000000002</v>
      </c>
      <c r="C102">
        <v>9.0436299999999997E-2</v>
      </c>
    </row>
    <row r="103" spans="1:3" x14ac:dyDescent="0.35">
      <c r="A103">
        <v>24.017700000000001</v>
      </c>
      <c r="B103">
        <v>25.393000000000001</v>
      </c>
      <c r="C103">
        <v>7.92133E-2</v>
      </c>
    </row>
    <row r="104" spans="1:3" x14ac:dyDescent="0.35">
      <c r="A104">
        <v>24.020399999999999</v>
      </c>
      <c r="B104">
        <v>25.398900000000001</v>
      </c>
      <c r="C104">
        <v>7.8645199999999998E-2</v>
      </c>
    </row>
    <row r="105" spans="1:3" x14ac:dyDescent="0.35">
      <c r="A105">
        <v>24.0563</v>
      </c>
      <c r="B105">
        <v>25.445499999999999</v>
      </c>
      <c r="C105">
        <v>7.9749200000000006E-2</v>
      </c>
    </row>
    <row r="106" spans="1:3" x14ac:dyDescent="0.35">
      <c r="A106">
        <v>26.124600000000001</v>
      </c>
      <c r="B106">
        <v>30.0791</v>
      </c>
      <c r="C106">
        <v>9.1979400000000003E-2</v>
      </c>
    </row>
    <row r="107" spans="1:3" x14ac:dyDescent="0.35">
      <c r="A107">
        <v>26.136600000000001</v>
      </c>
      <c r="B107">
        <v>30.0977</v>
      </c>
      <c r="C107">
        <v>9.3512600000000001E-2</v>
      </c>
    </row>
    <row r="108" spans="1:3" x14ac:dyDescent="0.35">
      <c r="A108">
        <v>26.167200000000001</v>
      </c>
      <c r="B108">
        <v>29.779299999999999</v>
      </c>
      <c r="C108">
        <v>0.106532</v>
      </c>
    </row>
    <row r="109" spans="1:3" x14ac:dyDescent="0.35">
      <c r="A109">
        <v>28.424700000000001</v>
      </c>
      <c r="B109">
        <v>35.353099999999998</v>
      </c>
      <c r="C109">
        <v>0.109666</v>
      </c>
    </row>
    <row r="110" spans="1:3" x14ac:dyDescent="0.35">
      <c r="A110">
        <v>28.444900000000001</v>
      </c>
      <c r="B110">
        <v>35.402799999999999</v>
      </c>
      <c r="C110">
        <v>0.10802299999999999</v>
      </c>
    </row>
    <row r="111" spans="1:3" x14ac:dyDescent="0.35">
      <c r="A111">
        <v>28.453800000000001</v>
      </c>
      <c r="B111">
        <v>35.058799999999998</v>
      </c>
      <c r="C111">
        <v>0.14535100000000001</v>
      </c>
    </row>
    <row r="112" spans="1:3" x14ac:dyDescent="0.35">
      <c r="A112">
        <v>30.935400000000001</v>
      </c>
      <c r="B112">
        <v>41.401499999999999</v>
      </c>
      <c r="C112">
        <v>0.130333</v>
      </c>
    </row>
    <row r="113" spans="1:3" x14ac:dyDescent="0.35">
      <c r="A113">
        <v>30.953399999999998</v>
      </c>
      <c r="B113">
        <v>41.398200000000003</v>
      </c>
      <c r="C113">
        <v>0.12903700000000001</v>
      </c>
    </row>
    <row r="114" spans="1:3" x14ac:dyDescent="0.35">
      <c r="A114">
        <v>30.959099999999999</v>
      </c>
      <c r="B114">
        <v>41.189799999999998</v>
      </c>
      <c r="C114">
        <v>0.16680800000000001</v>
      </c>
    </row>
    <row r="115" spans="1:3" x14ac:dyDescent="0.35">
      <c r="A115">
        <v>33.6614</v>
      </c>
      <c r="B115">
        <v>48.296199999999999</v>
      </c>
      <c r="C115">
        <v>0.151617</v>
      </c>
    </row>
    <row r="116" spans="1:3" x14ac:dyDescent="0.35">
      <c r="A116">
        <v>33.673699999999997</v>
      </c>
      <c r="B116">
        <v>48.261600000000001</v>
      </c>
      <c r="C116">
        <v>0.15115100000000001</v>
      </c>
    </row>
    <row r="117" spans="1:3" x14ac:dyDescent="0.35">
      <c r="A117">
        <v>33.681800000000003</v>
      </c>
      <c r="B117">
        <v>48.046999999999997</v>
      </c>
      <c r="C117">
        <v>0.168715</v>
      </c>
    </row>
    <row r="118" spans="1:3" x14ac:dyDescent="0.35">
      <c r="A118">
        <v>36.627400000000002</v>
      </c>
      <c r="B118">
        <v>55.782899999999998</v>
      </c>
      <c r="C118">
        <v>0.179504</v>
      </c>
    </row>
    <row r="119" spans="1:3" x14ac:dyDescent="0.35">
      <c r="A119">
        <v>36.634900000000002</v>
      </c>
      <c r="B119">
        <v>55.956400000000002</v>
      </c>
      <c r="C119">
        <v>0.19597100000000001</v>
      </c>
    </row>
    <row r="120" spans="1:3" x14ac:dyDescent="0.35">
      <c r="A120">
        <v>36.634999999999998</v>
      </c>
      <c r="B120">
        <v>55.780299999999997</v>
      </c>
      <c r="C120">
        <v>0.17899999999999999</v>
      </c>
    </row>
    <row r="121" spans="1:3" x14ac:dyDescent="0.35">
      <c r="A121">
        <v>39.848500000000001</v>
      </c>
      <c r="B121">
        <v>65.013800000000003</v>
      </c>
      <c r="C121">
        <v>0.24007300000000001</v>
      </c>
    </row>
    <row r="122" spans="1:3" x14ac:dyDescent="0.35">
      <c r="A122">
        <v>39.859299999999998</v>
      </c>
      <c r="B122">
        <v>64.282200000000003</v>
      </c>
      <c r="C122">
        <v>0.20516400000000001</v>
      </c>
    </row>
    <row r="123" spans="1:3" x14ac:dyDescent="0.35">
      <c r="A123">
        <v>39.869500000000002</v>
      </c>
      <c r="B123">
        <v>64.227199999999996</v>
      </c>
      <c r="C123">
        <v>0.20145299999999999</v>
      </c>
    </row>
    <row r="124" spans="1:3" x14ac:dyDescent="0.35">
      <c r="A124">
        <v>43.360599999999998</v>
      </c>
      <c r="B124">
        <v>74.197599999999994</v>
      </c>
      <c r="C124">
        <v>0.26808100000000001</v>
      </c>
    </row>
    <row r="125" spans="1:3" x14ac:dyDescent="0.35">
      <c r="A125">
        <v>43.368600000000001</v>
      </c>
      <c r="B125">
        <v>73.375500000000002</v>
      </c>
      <c r="C125">
        <v>0.23647199999999999</v>
      </c>
    </row>
    <row r="126" spans="1:3" x14ac:dyDescent="0.35">
      <c r="A126">
        <v>43.3797</v>
      </c>
      <c r="B126">
        <v>73.357799999999997</v>
      </c>
      <c r="C126">
        <v>0.23385</v>
      </c>
    </row>
    <row r="127" spans="1:3" x14ac:dyDescent="0.35">
      <c r="A127">
        <v>47.186300000000003</v>
      </c>
      <c r="B127">
        <v>84.359399999999994</v>
      </c>
      <c r="C127">
        <v>0.33468100000000001</v>
      </c>
    </row>
    <row r="128" spans="1:3" x14ac:dyDescent="0.35">
      <c r="A128">
        <v>47.191499999999998</v>
      </c>
      <c r="B128">
        <v>83.488100000000003</v>
      </c>
      <c r="C128">
        <v>0.27171400000000001</v>
      </c>
    </row>
    <row r="129" spans="1:3" x14ac:dyDescent="0.35">
      <c r="A129">
        <v>47.210500000000003</v>
      </c>
      <c r="B129">
        <v>83.428799999999995</v>
      </c>
      <c r="C129">
        <v>0.27240900000000001</v>
      </c>
    </row>
    <row r="130" spans="1:3" x14ac:dyDescent="0.35">
      <c r="A130">
        <v>51.344900000000003</v>
      </c>
      <c r="B130">
        <v>95.533100000000005</v>
      </c>
      <c r="C130">
        <v>0.361539</v>
      </c>
    </row>
    <row r="131" spans="1:3" x14ac:dyDescent="0.35">
      <c r="A131">
        <v>51.3506</v>
      </c>
      <c r="B131">
        <v>94.448999999999998</v>
      </c>
      <c r="C131">
        <v>0.31356299999999998</v>
      </c>
    </row>
    <row r="132" spans="1:3" x14ac:dyDescent="0.35">
      <c r="A132">
        <v>51.367800000000003</v>
      </c>
      <c r="B132">
        <v>94.421400000000006</v>
      </c>
      <c r="C132">
        <v>0.31379299999999999</v>
      </c>
    </row>
    <row r="133" spans="1:3" x14ac:dyDescent="0.35">
      <c r="A133">
        <v>55.866700000000002</v>
      </c>
      <c r="B133">
        <v>107.505</v>
      </c>
      <c r="C133">
        <v>0.40076200000000001</v>
      </c>
    </row>
    <row r="134" spans="1:3" x14ac:dyDescent="0.35">
      <c r="A134">
        <v>55.877200000000002</v>
      </c>
      <c r="B134">
        <v>106.395</v>
      </c>
      <c r="C134">
        <v>0.35452699999999998</v>
      </c>
    </row>
    <row r="135" spans="1:3" x14ac:dyDescent="0.35">
      <c r="A135">
        <v>55.892800000000001</v>
      </c>
      <c r="B135">
        <v>106.28700000000001</v>
      </c>
      <c r="C135">
        <v>0.35096100000000002</v>
      </c>
    </row>
    <row r="136" spans="1:3" x14ac:dyDescent="0.35">
      <c r="A136">
        <v>60.787799999999997</v>
      </c>
      <c r="B136">
        <v>120.408</v>
      </c>
      <c r="C136">
        <v>0.44350699999999998</v>
      </c>
    </row>
    <row r="137" spans="1:3" x14ac:dyDescent="0.35">
      <c r="A137">
        <v>60.801699999999997</v>
      </c>
      <c r="B137">
        <v>119.07899999999999</v>
      </c>
      <c r="C137">
        <v>0.40245500000000001</v>
      </c>
    </row>
    <row r="138" spans="1:3" x14ac:dyDescent="0.35">
      <c r="A138">
        <v>60.816099999999999</v>
      </c>
      <c r="B138">
        <v>119.084</v>
      </c>
      <c r="C138">
        <v>0.39458900000000002</v>
      </c>
    </row>
    <row r="139" spans="1:3" x14ac:dyDescent="0.35">
      <c r="A139">
        <v>66.146000000000001</v>
      </c>
      <c r="B139">
        <v>133.947</v>
      </c>
      <c r="C139">
        <v>0.47374300000000003</v>
      </c>
    </row>
    <row r="140" spans="1:3" x14ac:dyDescent="0.35">
      <c r="A140">
        <v>66.160700000000006</v>
      </c>
      <c r="B140">
        <v>132.75299999999999</v>
      </c>
      <c r="C140">
        <v>0.447133</v>
      </c>
    </row>
    <row r="141" spans="1:3" x14ac:dyDescent="0.35">
      <c r="A141">
        <v>66.174400000000006</v>
      </c>
      <c r="B141">
        <v>132.69999999999999</v>
      </c>
      <c r="C141">
        <v>0.43818499999999999</v>
      </c>
    </row>
    <row r="142" spans="1:3" x14ac:dyDescent="0.35">
      <c r="A142">
        <v>71.984200000000001</v>
      </c>
      <c r="B142">
        <v>148.245</v>
      </c>
      <c r="C142">
        <v>0.52881900000000004</v>
      </c>
    </row>
    <row r="143" spans="1:3" x14ac:dyDescent="0.35">
      <c r="A143">
        <v>71.994200000000006</v>
      </c>
      <c r="B143">
        <v>146.93899999999999</v>
      </c>
      <c r="C143">
        <v>0.49772699999999997</v>
      </c>
    </row>
    <row r="144" spans="1:3" x14ac:dyDescent="0.35">
      <c r="A144">
        <v>72.008799999999994</v>
      </c>
      <c r="B144">
        <v>147.08699999999999</v>
      </c>
      <c r="C144">
        <v>0.49451899999999999</v>
      </c>
    </row>
    <row r="145" spans="1:3" x14ac:dyDescent="0.35">
      <c r="A145">
        <v>78.327399999999997</v>
      </c>
      <c r="B145">
        <v>162.583</v>
      </c>
      <c r="C145">
        <v>0.55423299999999998</v>
      </c>
    </row>
    <row r="146" spans="1:3" x14ac:dyDescent="0.35">
      <c r="A146">
        <v>78.335400000000007</v>
      </c>
      <c r="B146">
        <v>163.47800000000001</v>
      </c>
      <c r="C146">
        <v>0.55705199999999999</v>
      </c>
    </row>
    <row r="147" spans="1:3" x14ac:dyDescent="0.35">
      <c r="A147">
        <v>78.345100000000002</v>
      </c>
      <c r="B147">
        <v>161.45099999999999</v>
      </c>
      <c r="C147">
        <v>0.59944200000000003</v>
      </c>
    </row>
    <row r="148" spans="1:3" x14ac:dyDescent="0.35">
      <c r="A148">
        <v>85.229200000000006</v>
      </c>
      <c r="B148">
        <v>180.29499999999999</v>
      </c>
      <c r="C148">
        <v>0.69408800000000004</v>
      </c>
    </row>
    <row r="149" spans="1:3" x14ac:dyDescent="0.35">
      <c r="A149">
        <v>85.245699999999999</v>
      </c>
      <c r="B149">
        <v>178.75299999999999</v>
      </c>
      <c r="C149">
        <v>0.60449299999999995</v>
      </c>
    </row>
    <row r="150" spans="1:3" x14ac:dyDescent="0.35">
      <c r="A150">
        <v>85.253600000000006</v>
      </c>
      <c r="B150">
        <v>179.41399999999999</v>
      </c>
      <c r="C150">
        <v>0.62426499999999996</v>
      </c>
    </row>
    <row r="151" spans="1:3" x14ac:dyDescent="0.35">
      <c r="A151">
        <v>92.759299999999996</v>
      </c>
      <c r="B151">
        <v>194.666</v>
      </c>
      <c r="C151">
        <v>0.66733200000000004</v>
      </c>
    </row>
    <row r="152" spans="1:3" x14ac:dyDescent="0.35">
      <c r="A152">
        <v>92.768600000000006</v>
      </c>
      <c r="B152">
        <v>194.41499999999999</v>
      </c>
      <c r="C152">
        <v>0.65688500000000005</v>
      </c>
    </row>
    <row r="153" spans="1:3" x14ac:dyDescent="0.35">
      <c r="A153">
        <v>92.782600000000002</v>
      </c>
      <c r="B153">
        <v>194.053</v>
      </c>
      <c r="C153">
        <v>0.65915699999999999</v>
      </c>
    </row>
    <row r="154" spans="1:3" x14ac:dyDescent="0.35">
      <c r="A154">
        <v>100.938</v>
      </c>
      <c r="B154">
        <v>213.40100000000001</v>
      </c>
      <c r="C154">
        <v>0.73458800000000002</v>
      </c>
    </row>
    <row r="155" spans="1:3" x14ac:dyDescent="0.35">
      <c r="A155">
        <v>100.949</v>
      </c>
      <c r="B155">
        <v>212.75399999999999</v>
      </c>
      <c r="C155">
        <v>0.69841500000000001</v>
      </c>
    </row>
    <row r="156" spans="1:3" x14ac:dyDescent="0.35">
      <c r="A156">
        <v>100.95399999999999</v>
      </c>
      <c r="B156">
        <v>212.464</v>
      </c>
      <c r="C156">
        <v>0.75199800000000006</v>
      </c>
    </row>
    <row r="157" spans="1:3" x14ac:dyDescent="0.35">
      <c r="A157">
        <v>109.843</v>
      </c>
      <c r="B157">
        <v>232.55199999999999</v>
      </c>
      <c r="C157">
        <v>0.78020500000000004</v>
      </c>
    </row>
    <row r="158" spans="1:3" x14ac:dyDescent="0.35">
      <c r="A158">
        <v>109.85599999999999</v>
      </c>
      <c r="B158">
        <v>230.75</v>
      </c>
      <c r="C158">
        <v>0.77176599999999995</v>
      </c>
    </row>
    <row r="159" spans="1:3" x14ac:dyDescent="0.35">
      <c r="A159">
        <v>109.863</v>
      </c>
      <c r="B159">
        <v>230.96600000000001</v>
      </c>
      <c r="C159">
        <v>0.767123</v>
      </c>
    </row>
    <row r="160" spans="1:3" x14ac:dyDescent="0.35">
      <c r="A160">
        <v>119.523</v>
      </c>
      <c r="B160">
        <v>252.45400000000001</v>
      </c>
      <c r="C160">
        <v>0.86637200000000003</v>
      </c>
    </row>
    <row r="161" spans="1:3" x14ac:dyDescent="0.35">
      <c r="A161">
        <v>119.536</v>
      </c>
      <c r="B161">
        <v>251.56800000000001</v>
      </c>
      <c r="C161">
        <v>0.83547099999999996</v>
      </c>
    </row>
    <row r="162" spans="1:3" x14ac:dyDescent="0.35">
      <c r="A162">
        <v>119.545</v>
      </c>
      <c r="B162">
        <v>251.85900000000001</v>
      </c>
      <c r="C162">
        <v>0.86253899999999994</v>
      </c>
    </row>
    <row r="163" spans="1:3" x14ac:dyDescent="0.35">
      <c r="A163">
        <v>130.06399999999999</v>
      </c>
      <c r="B163">
        <v>274.38400000000001</v>
      </c>
      <c r="C163">
        <v>0.98185100000000003</v>
      </c>
    </row>
    <row r="164" spans="1:3" x14ac:dyDescent="0.35">
      <c r="A164">
        <v>130.083</v>
      </c>
      <c r="B164">
        <v>272.75</v>
      </c>
      <c r="C164">
        <v>0.91402499999999998</v>
      </c>
    </row>
    <row r="165" spans="1:3" x14ac:dyDescent="0.35">
      <c r="A165">
        <v>130.101</v>
      </c>
      <c r="B165">
        <v>271.98599999999999</v>
      </c>
      <c r="C165">
        <v>0.92131099999999999</v>
      </c>
    </row>
    <row r="166" spans="1:3" x14ac:dyDescent="0.35">
      <c r="A166">
        <v>141.56100000000001</v>
      </c>
      <c r="B166">
        <v>294.18400000000003</v>
      </c>
      <c r="C166">
        <v>0.96365999999999996</v>
      </c>
    </row>
    <row r="167" spans="1:3" x14ac:dyDescent="0.35">
      <c r="A167">
        <v>141.56700000000001</v>
      </c>
      <c r="B167">
        <v>294.63299999999998</v>
      </c>
      <c r="C167">
        <v>0.97844500000000001</v>
      </c>
    </row>
    <row r="168" spans="1:3" x14ac:dyDescent="0.35">
      <c r="A168">
        <v>141.571</v>
      </c>
      <c r="B168">
        <v>294.839</v>
      </c>
      <c r="C168">
        <v>0.98232399999999997</v>
      </c>
    </row>
    <row r="169" spans="1:3" x14ac:dyDescent="0.35">
      <c r="A169">
        <v>154.078</v>
      </c>
      <c r="B169">
        <v>315.91699999999997</v>
      </c>
      <c r="C169">
        <v>1.0082</v>
      </c>
    </row>
    <row r="170" spans="1:3" x14ac:dyDescent="0.35">
      <c r="A170">
        <v>154.089</v>
      </c>
      <c r="B170">
        <v>315.29399999999998</v>
      </c>
      <c r="C170">
        <v>1.0323800000000001</v>
      </c>
    </row>
    <row r="171" spans="1:3" x14ac:dyDescent="0.35">
      <c r="A171">
        <v>154.089</v>
      </c>
      <c r="B171">
        <v>315.92</v>
      </c>
      <c r="C171">
        <v>0.98956200000000005</v>
      </c>
    </row>
    <row r="172" spans="1:3" x14ac:dyDescent="0.35">
      <c r="A172">
        <v>167.678</v>
      </c>
      <c r="B172">
        <v>341.27300000000002</v>
      </c>
      <c r="C172">
        <v>1.1009800000000001</v>
      </c>
    </row>
    <row r="173" spans="1:3" x14ac:dyDescent="0.35">
      <c r="A173">
        <v>167.69</v>
      </c>
      <c r="B173">
        <v>341.02300000000002</v>
      </c>
      <c r="C173">
        <v>1.13717</v>
      </c>
    </row>
    <row r="174" spans="1:3" x14ac:dyDescent="0.35">
      <c r="A174">
        <v>167.69200000000001</v>
      </c>
      <c r="B174">
        <v>341.55500000000001</v>
      </c>
      <c r="C174">
        <v>1.07426</v>
      </c>
    </row>
    <row r="175" spans="1:3" x14ac:dyDescent="0.35">
      <c r="A175">
        <v>182.476</v>
      </c>
      <c r="B175">
        <v>367.67500000000001</v>
      </c>
      <c r="C175">
        <v>1.17632</v>
      </c>
    </row>
    <row r="176" spans="1:3" x14ac:dyDescent="0.35">
      <c r="A176">
        <v>182.48400000000001</v>
      </c>
      <c r="B176">
        <v>366.72899999999998</v>
      </c>
      <c r="C176">
        <v>1.1426799999999999</v>
      </c>
    </row>
    <row r="177" spans="1:3" x14ac:dyDescent="0.35">
      <c r="A177">
        <v>182.5</v>
      </c>
      <c r="B177">
        <v>366.39499999999998</v>
      </c>
      <c r="C177">
        <v>1.18431</v>
      </c>
    </row>
    <row r="178" spans="1:3" x14ac:dyDescent="0.35">
      <c r="A178">
        <v>198.619</v>
      </c>
      <c r="B178">
        <v>392.89600000000002</v>
      </c>
      <c r="C178">
        <v>1.25746</v>
      </c>
    </row>
    <row r="179" spans="1:3" x14ac:dyDescent="0.35">
      <c r="A179">
        <v>198.62299999999999</v>
      </c>
      <c r="B179">
        <v>392.84300000000002</v>
      </c>
      <c r="C179">
        <v>1.20686</v>
      </c>
    </row>
    <row r="180" spans="1:3" x14ac:dyDescent="0.35">
      <c r="A180">
        <v>198.626</v>
      </c>
      <c r="B180">
        <v>393.08699999999999</v>
      </c>
      <c r="C180">
        <v>1.25745</v>
      </c>
    </row>
    <row r="181" spans="1:3" x14ac:dyDescent="0.35">
      <c r="A181">
        <v>215.994</v>
      </c>
      <c r="B181">
        <v>420.96800000000002</v>
      </c>
      <c r="C181">
        <v>1.38446</v>
      </c>
    </row>
    <row r="182" spans="1:3" x14ac:dyDescent="0.35">
      <c r="A182">
        <v>216.09899999999999</v>
      </c>
      <c r="B182">
        <v>420.88400000000001</v>
      </c>
      <c r="C182">
        <v>1.31497</v>
      </c>
    </row>
    <row r="183" spans="1:3" x14ac:dyDescent="0.35">
      <c r="A183">
        <v>216.1</v>
      </c>
      <c r="B183">
        <v>420.108</v>
      </c>
      <c r="C183">
        <v>1.3498600000000001</v>
      </c>
    </row>
    <row r="184" spans="1:3" x14ac:dyDescent="0.35">
      <c r="A184">
        <v>235.00200000000001</v>
      </c>
      <c r="B184">
        <v>450.00700000000001</v>
      </c>
      <c r="C184">
        <v>1.40621</v>
      </c>
    </row>
    <row r="185" spans="1:3" x14ac:dyDescent="0.35">
      <c r="A185">
        <v>235.15199999999999</v>
      </c>
      <c r="B185">
        <v>449.97800000000001</v>
      </c>
      <c r="C185">
        <v>1.36721</v>
      </c>
    </row>
    <row r="186" spans="1:3" x14ac:dyDescent="0.35">
      <c r="A186">
        <v>235.15700000000001</v>
      </c>
      <c r="B186">
        <v>449.40499999999997</v>
      </c>
      <c r="C186">
        <v>1.37774</v>
      </c>
    </row>
    <row r="187" spans="1:3" x14ac:dyDescent="0.35">
      <c r="A187">
        <v>255.7</v>
      </c>
      <c r="B187">
        <v>481.36700000000002</v>
      </c>
      <c r="C187">
        <v>1.50183</v>
      </c>
    </row>
    <row r="188" spans="1:3" x14ac:dyDescent="0.35">
      <c r="A188">
        <v>255.89599999999999</v>
      </c>
      <c r="B188">
        <v>480.637</v>
      </c>
      <c r="C188">
        <v>1.4443600000000001</v>
      </c>
    </row>
    <row r="189" spans="1:3" x14ac:dyDescent="0.35">
      <c r="A189">
        <v>255.905</v>
      </c>
      <c r="B189">
        <v>480.42899999999997</v>
      </c>
      <c r="C189">
        <v>1.48828</v>
      </c>
    </row>
    <row r="190" spans="1:3" x14ac:dyDescent="0.35">
      <c r="A190">
        <v>278.19</v>
      </c>
      <c r="B190">
        <v>517.68700000000001</v>
      </c>
      <c r="C190">
        <v>1.68205</v>
      </c>
    </row>
    <row r="191" spans="1:3" x14ac:dyDescent="0.35">
      <c r="A191">
        <v>278.45499999999998</v>
      </c>
      <c r="B191">
        <v>516.68499999999995</v>
      </c>
      <c r="C191">
        <v>1.6107199999999999</v>
      </c>
    </row>
    <row r="192" spans="1:3" x14ac:dyDescent="0.35">
      <c r="A192">
        <v>278.47199999999998</v>
      </c>
      <c r="B192">
        <v>516.30999999999995</v>
      </c>
      <c r="C192">
        <v>1.62792</v>
      </c>
    </row>
    <row r="193" spans="1:3" x14ac:dyDescent="0.35">
      <c r="A193">
        <v>302.95</v>
      </c>
      <c r="B193">
        <v>551.74900000000002</v>
      </c>
      <c r="C193">
        <v>1.68431</v>
      </c>
    </row>
    <row r="194" spans="1:3" x14ac:dyDescent="0.35">
      <c r="A194">
        <v>302.95299999999997</v>
      </c>
      <c r="B194">
        <v>552.31600000000003</v>
      </c>
      <c r="C194">
        <v>1.6689400000000001</v>
      </c>
    </row>
    <row r="195" spans="1:3" x14ac:dyDescent="0.35">
      <c r="A195">
        <v>302.95299999999997</v>
      </c>
      <c r="B195">
        <v>552.28499999999997</v>
      </c>
      <c r="C195">
        <v>1.6524000000000001</v>
      </c>
    </row>
    <row r="196" spans="1:3" x14ac:dyDescent="0.35">
      <c r="A196" s="54"/>
      <c r="C196" s="55"/>
    </row>
    <row r="197" spans="1:3" x14ac:dyDescent="0.35">
      <c r="A197" s="54"/>
      <c r="C197" s="55"/>
    </row>
    <row r="198" spans="1:3" x14ac:dyDescent="0.35">
      <c r="A198" s="54"/>
      <c r="C198" s="55"/>
    </row>
    <row r="199" spans="1:3" x14ac:dyDescent="0.35">
      <c r="A199" s="54"/>
      <c r="C199" s="55"/>
    </row>
    <row r="200" spans="1:3" x14ac:dyDescent="0.35">
      <c r="A200" s="54"/>
      <c r="C200" s="55"/>
    </row>
    <row r="201" spans="1:3" x14ac:dyDescent="0.35">
      <c r="A201" s="54"/>
      <c r="C201" s="55"/>
    </row>
    <row r="202" spans="1:3" x14ac:dyDescent="0.35">
      <c r="A202" s="54"/>
      <c r="C202" s="55"/>
    </row>
    <row r="203" spans="1:3" x14ac:dyDescent="0.35">
      <c r="A203" s="54"/>
      <c r="C203" s="55"/>
    </row>
    <row r="204" spans="1:3" x14ac:dyDescent="0.35">
      <c r="A204" s="54"/>
      <c r="C204" s="55"/>
    </row>
    <row r="205" spans="1:3" x14ac:dyDescent="0.35">
      <c r="A205" s="54"/>
      <c r="C205" s="55"/>
    </row>
    <row r="206" spans="1:3" x14ac:dyDescent="0.35">
      <c r="A206" s="54"/>
      <c r="C206" s="55"/>
    </row>
    <row r="207" spans="1:3" x14ac:dyDescent="0.35">
      <c r="A207" s="54"/>
      <c r="C207" s="55"/>
    </row>
    <row r="208" spans="1:3" x14ac:dyDescent="0.35">
      <c r="A208" s="54"/>
      <c r="C208" s="55"/>
    </row>
    <row r="209" spans="1:3" x14ac:dyDescent="0.35">
      <c r="A209" s="54"/>
      <c r="C209" s="55"/>
    </row>
    <row r="210" spans="1:3" x14ac:dyDescent="0.35">
      <c r="A210" s="54"/>
      <c r="C210" s="55"/>
    </row>
    <row r="211" spans="1:3" x14ac:dyDescent="0.35">
      <c r="A211" s="54"/>
      <c r="C211" s="55"/>
    </row>
    <row r="212" spans="1:3" x14ac:dyDescent="0.35">
      <c r="A212" s="54"/>
      <c r="C212" s="55"/>
    </row>
    <row r="213" spans="1:3" x14ac:dyDescent="0.35">
      <c r="A213" s="54"/>
      <c r="C213" s="55"/>
    </row>
    <row r="214" spans="1:3" x14ac:dyDescent="0.35">
      <c r="A214" s="54"/>
      <c r="C214" s="55"/>
    </row>
    <row r="215" spans="1:3" x14ac:dyDescent="0.35">
      <c r="A215" s="54"/>
      <c r="C215" s="55"/>
    </row>
    <row r="216" spans="1:3" x14ac:dyDescent="0.35">
      <c r="A216" s="54"/>
      <c r="C216" s="55"/>
    </row>
    <row r="217" spans="1:3" x14ac:dyDescent="0.35">
      <c r="A217" s="54"/>
      <c r="C217" s="55"/>
    </row>
    <row r="218" spans="1:3" x14ac:dyDescent="0.35">
      <c r="A218" s="54"/>
      <c r="C218" s="55"/>
    </row>
    <row r="219" spans="1:3" x14ac:dyDescent="0.35">
      <c r="A219" s="54"/>
      <c r="C219" s="55"/>
    </row>
    <row r="220" spans="1:3" x14ac:dyDescent="0.35">
      <c r="A220" s="54"/>
      <c r="C220" s="55"/>
    </row>
    <row r="221" spans="1:3" x14ac:dyDescent="0.35">
      <c r="A221" s="54"/>
      <c r="C221" s="55"/>
    </row>
    <row r="222" spans="1:3" x14ac:dyDescent="0.35">
      <c r="A222" s="54"/>
      <c r="C222" s="55"/>
    </row>
    <row r="223" spans="1:3" x14ac:dyDescent="0.35">
      <c r="A223" s="54"/>
      <c r="C223" s="55"/>
    </row>
    <row r="224" spans="1:3" x14ac:dyDescent="0.35">
      <c r="A224" s="54"/>
      <c r="C224" s="55"/>
    </row>
    <row r="225" spans="1:3" x14ac:dyDescent="0.35">
      <c r="A225" s="54"/>
      <c r="C225" s="55"/>
    </row>
    <row r="226" spans="1:3" x14ac:dyDescent="0.35">
      <c r="A226" s="54"/>
      <c r="C226" s="55"/>
    </row>
    <row r="227" spans="1:3" x14ac:dyDescent="0.35">
      <c r="A227" s="54"/>
      <c r="C227" s="55"/>
    </row>
    <row r="228" spans="1:3" x14ac:dyDescent="0.35">
      <c r="A228" s="54"/>
      <c r="C228" s="55"/>
    </row>
    <row r="229" spans="1:3" x14ac:dyDescent="0.35">
      <c r="A229" s="54"/>
      <c r="C229" s="55"/>
    </row>
    <row r="230" spans="1:3" x14ac:dyDescent="0.35">
      <c r="A230" s="54"/>
      <c r="C230" s="55"/>
    </row>
    <row r="231" spans="1:3" x14ac:dyDescent="0.35">
      <c r="A231" s="54"/>
      <c r="C231" s="55"/>
    </row>
    <row r="232" spans="1:3" x14ac:dyDescent="0.35">
      <c r="A232" s="54"/>
      <c r="C232" s="55"/>
    </row>
    <row r="233" spans="1:3" x14ac:dyDescent="0.35">
      <c r="A233" s="54"/>
      <c r="C233" s="55"/>
    </row>
    <row r="234" spans="1:3" x14ac:dyDescent="0.35">
      <c r="A234" s="54"/>
      <c r="C234" s="55"/>
    </row>
    <row r="235" spans="1:3" x14ac:dyDescent="0.35">
      <c r="A235" s="54"/>
      <c r="C235" s="55"/>
    </row>
    <row r="236" spans="1:3" x14ac:dyDescent="0.35">
      <c r="A236" s="54"/>
      <c r="C236" s="55"/>
    </row>
    <row r="237" spans="1:3" x14ac:dyDescent="0.35">
      <c r="A237" s="54"/>
      <c r="C237" s="55"/>
    </row>
    <row r="238" spans="1:3" x14ac:dyDescent="0.35">
      <c r="A238" s="54"/>
      <c r="C238" s="55"/>
    </row>
    <row r="239" spans="1:3" x14ac:dyDescent="0.35">
      <c r="A239" s="54"/>
      <c r="C239" s="55"/>
    </row>
    <row r="240" spans="1:3" x14ac:dyDescent="0.35">
      <c r="A240" s="54"/>
      <c r="C240" s="55"/>
    </row>
    <row r="241" spans="1:3" x14ac:dyDescent="0.35">
      <c r="A241" s="54"/>
      <c r="C241" s="55"/>
    </row>
    <row r="242" spans="1:3" x14ac:dyDescent="0.35">
      <c r="A242" s="54"/>
      <c r="C242" s="55"/>
    </row>
    <row r="243" spans="1:3" x14ac:dyDescent="0.35">
      <c r="A243" s="54"/>
      <c r="C243" s="55"/>
    </row>
    <row r="244" spans="1:3" x14ac:dyDescent="0.35">
      <c r="A244" s="54"/>
      <c r="C244" s="55"/>
    </row>
    <row r="245" spans="1:3" x14ac:dyDescent="0.35">
      <c r="A245" s="54"/>
      <c r="C245" s="55"/>
    </row>
    <row r="246" spans="1:3" x14ac:dyDescent="0.35">
      <c r="A246" s="54"/>
      <c r="C246" s="55"/>
    </row>
    <row r="247" spans="1:3" x14ac:dyDescent="0.35">
      <c r="A247" s="54"/>
      <c r="C247" s="55"/>
    </row>
    <row r="248" spans="1:3" x14ac:dyDescent="0.35">
      <c r="A248" s="54"/>
      <c r="C248" s="55"/>
    </row>
    <row r="249" spans="1:3" x14ac:dyDescent="0.35">
      <c r="A249" s="54"/>
      <c r="C249" s="55"/>
    </row>
    <row r="250" spans="1:3" x14ac:dyDescent="0.35">
      <c r="A250" s="54"/>
      <c r="C250" s="55"/>
    </row>
    <row r="251" spans="1:3" x14ac:dyDescent="0.35">
      <c r="A251" s="54"/>
      <c r="C251" s="55"/>
    </row>
    <row r="252" spans="1:3" x14ac:dyDescent="0.35">
      <c r="A252" s="54"/>
      <c r="C252" s="55"/>
    </row>
    <row r="253" spans="1:3" x14ac:dyDescent="0.35">
      <c r="A253" s="54"/>
      <c r="C253" s="55"/>
    </row>
    <row r="254" spans="1:3" x14ac:dyDescent="0.35">
      <c r="A254" s="54"/>
      <c r="C254" s="55"/>
    </row>
    <row r="255" spans="1:3" x14ac:dyDescent="0.35">
      <c r="A255" s="54"/>
      <c r="C255" s="55"/>
    </row>
    <row r="256" spans="1:3" x14ac:dyDescent="0.35">
      <c r="A256" s="54"/>
      <c r="C256" s="55"/>
    </row>
    <row r="257" spans="1:3" x14ac:dyDescent="0.35">
      <c r="A257" s="54"/>
      <c r="C257" s="55"/>
    </row>
    <row r="258" spans="1:3" x14ac:dyDescent="0.35">
      <c r="A258" s="56"/>
      <c r="B258" s="57"/>
      <c r="C258" s="58"/>
    </row>
  </sheetData>
  <mergeCells count="2">
    <mergeCell ref="A12:C12"/>
    <mergeCell ref="D12:F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FC55-6935-402A-8659-27BFC3B4D2FD}">
  <dimension ref="A1:W54"/>
  <sheetViews>
    <sheetView workbookViewId="0"/>
  </sheetViews>
  <sheetFormatPr defaultRowHeight="14.5" x14ac:dyDescent="0.35"/>
  <sheetData>
    <row r="1" spans="1:23" x14ac:dyDescent="0.35">
      <c r="A1" s="74" t="s">
        <v>121</v>
      </c>
    </row>
    <row r="3" spans="1:23" x14ac:dyDescent="0.35">
      <c r="A3" t="s">
        <v>99</v>
      </c>
      <c r="I3" t="s">
        <v>100</v>
      </c>
    </row>
    <row r="4" spans="1:23" x14ac:dyDescent="0.35">
      <c r="A4" t="s">
        <v>50</v>
      </c>
      <c r="B4" t="s">
        <v>51</v>
      </c>
      <c r="C4" t="s">
        <v>28</v>
      </c>
      <c r="D4" t="s">
        <v>101</v>
      </c>
      <c r="E4" t="s">
        <v>102</v>
      </c>
      <c r="F4" t="s">
        <v>103</v>
      </c>
      <c r="G4" t="s">
        <v>104</v>
      </c>
      <c r="I4" t="s">
        <v>50</v>
      </c>
      <c r="J4" t="s">
        <v>51</v>
      </c>
      <c r="K4" t="s">
        <v>28</v>
      </c>
      <c r="L4" t="s">
        <v>101</v>
      </c>
      <c r="M4" t="s">
        <v>102</v>
      </c>
      <c r="N4" t="s">
        <v>103</v>
      </c>
      <c r="O4" t="s">
        <v>104</v>
      </c>
      <c r="Q4" t="s">
        <v>105</v>
      </c>
      <c r="R4" t="s">
        <v>106</v>
      </c>
      <c r="S4" t="s">
        <v>107</v>
      </c>
      <c r="T4" t="s">
        <v>108</v>
      </c>
      <c r="U4" t="s">
        <v>109</v>
      </c>
      <c r="V4" t="s">
        <v>110</v>
      </c>
      <c r="W4" t="s">
        <v>111</v>
      </c>
    </row>
    <row r="5" spans="1:23" x14ac:dyDescent="0.35">
      <c r="A5" t="s">
        <v>78</v>
      </c>
      <c r="B5" t="s">
        <v>112</v>
      </c>
      <c r="C5" t="s">
        <v>113</v>
      </c>
      <c r="D5" t="s">
        <v>112</v>
      </c>
      <c r="E5" t="s">
        <v>112</v>
      </c>
      <c r="F5" t="s">
        <v>113</v>
      </c>
      <c r="G5" t="s">
        <v>112</v>
      </c>
      <c r="I5" t="s">
        <v>78</v>
      </c>
      <c r="J5" t="s">
        <v>112</v>
      </c>
      <c r="K5" t="s">
        <v>113</v>
      </c>
      <c r="L5" t="s">
        <v>112</v>
      </c>
      <c r="M5" t="s">
        <v>112</v>
      </c>
      <c r="N5" t="s">
        <v>113</v>
      </c>
      <c r="O5" t="s">
        <v>112</v>
      </c>
      <c r="Q5" t="s">
        <v>114</v>
      </c>
      <c r="R5" t="s">
        <v>114</v>
      </c>
      <c r="S5" t="s">
        <v>114</v>
      </c>
      <c r="T5" t="s">
        <v>114</v>
      </c>
      <c r="U5" t="s">
        <v>114</v>
      </c>
      <c r="V5" t="s">
        <v>114</v>
      </c>
      <c r="W5" t="s">
        <v>114</v>
      </c>
    </row>
    <row r="6" spans="1:23" x14ac:dyDescent="0.35">
      <c r="A6">
        <v>0</v>
      </c>
      <c r="B6">
        <v>0</v>
      </c>
      <c r="C6">
        <v>0</v>
      </c>
      <c r="D6" t="s">
        <v>115</v>
      </c>
      <c r="E6">
        <v>0</v>
      </c>
      <c r="F6">
        <v>0</v>
      </c>
      <c r="G6" t="s">
        <v>115</v>
      </c>
      <c r="I6">
        <v>0</v>
      </c>
      <c r="J6">
        <v>0</v>
      </c>
      <c r="K6">
        <v>0</v>
      </c>
      <c r="L6" t="s">
        <v>115</v>
      </c>
      <c r="M6">
        <v>0</v>
      </c>
      <c r="N6">
        <v>0</v>
      </c>
      <c r="O6" t="s">
        <v>115</v>
      </c>
    </row>
    <row r="7" spans="1:23" x14ac:dyDescent="0.35">
      <c r="A7">
        <v>5</v>
      </c>
      <c r="B7">
        <v>5.9969999999999999</v>
      </c>
      <c r="C7">
        <v>23.9</v>
      </c>
      <c r="D7">
        <v>4.78</v>
      </c>
      <c r="E7">
        <v>12.04</v>
      </c>
      <c r="F7">
        <v>-36.270000000000003</v>
      </c>
      <c r="G7">
        <v>7.2549999999999999</v>
      </c>
      <c r="I7">
        <v>5</v>
      </c>
      <c r="J7">
        <v>6.01008828524877</v>
      </c>
      <c r="K7">
        <v>22.670593390155499</v>
      </c>
      <c r="L7">
        <v>4.5341186780311</v>
      </c>
      <c r="M7">
        <v>7.8154773849851704</v>
      </c>
      <c r="N7">
        <v>-16.406793534770301</v>
      </c>
      <c r="O7">
        <v>3.2813587069540699</v>
      </c>
      <c r="Q7">
        <v>0</v>
      </c>
      <c r="R7">
        <v>-0.21824721108519299</v>
      </c>
      <c r="S7">
        <v>5.1439607106464198</v>
      </c>
      <c r="T7">
        <v>5.1439607106464296</v>
      </c>
      <c r="U7">
        <v>35.087397134674603</v>
      </c>
      <c r="V7">
        <v>54.764837235262199</v>
      </c>
      <c r="W7">
        <v>54.7710722680347</v>
      </c>
    </row>
    <row r="8" spans="1:23" x14ac:dyDescent="0.35">
      <c r="A8">
        <v>10</v>
      </c>
      <c r="B8">
        <v>5.5750000000000002</v>
      </c>
      <c r="C8">
        <v>51.44</v>
      </c>
      <c r="D8">
        <v>5.1440000000000001</v>
      </c>
      <c r="E8">
        <v>15.88</v>
      </c>
      <c r="F8">
        <v>-107.3</v>
      </c>
      <c r="G8">
        <v>10.73</v>
      </c>
      <c r="I8">
        <v>10</v>
      </c>
      <c r="J8">
        <v>5.6035202948092699</v>
      </c>
      <c r="K8">
        <v>50.219765882297501</v>
      </c>
      <c r="L8">
        <v>5.0219765882297498</v>
      </c>
      <c r="M8">
        <v>11.663347206503101</v>
      </c>
      <c r="N8">
        <v>-66.413706182733804</v>
      </c>
      <c r="O8">
        <v>6.6413706182733803</v>
      </c>
      <c r="Q8">
        <v>0</v>
      </c>
      <c r="R8">
        <v>-0.51157479478523504</v>
      </c>
      <c r="S8">
        <v>2.37215030657558</v>
      </c>
      <c r="T8">
        <v>2.3721503065755898</v>
      </c>
      <c r="U8">
        <v>26.553229178191799</v>
      </c>
      <c r="V8">
        <v>38.1046540701455</v>
      </c>
      <c r="W8">
        <v>38.1046540701455</v>
      </c>
    </row>
    <row r="9" spans="1:23" x14ac:dyDescent="0.35">
      <c r="A9">
        <v>13.77</v>
      </c>
      <c r="B9">
        <v>8.2439999999999998</v>
      </c>
      <c r="C9">
        <v>76.67</v>
      </c>
      <c r="D9">
        <v>5.5679999999999996</v>
      </c>
      <c r="E9">
        <v>18</v>
      </c>
      <c r="F9">
        <v>-171.1</v>
      </c>
      <c r="G9">
        <v>12.43</v>
      </c>
    </row>
    <row r="10" spans="1:23" x14ac:dyDescent="0.35">
      <c r="A10" t="s">
        <v>116</v>
      </c>
    </row>
    <row r="11" spans="1:23" x14ac:dyDescent="0.35">
      <c r="A11">
        <v>13.77</v>
      </c>
      <c r="B11">
        <v>8.2420000000000009</v>
      </c>
      <c r="C11">
        <v>76.67</v>
      </c>
      <c r="D11">
        <v>5.5679999999999996</v>
      </c>
      <c r="E11">
        <v>18</v>
      </c>
      <c r="F11">
        <v>-171.1</v>
      </c>
      <c r="G11">
        <v>12.43</v>
      </c>
    </row>
    <row r="12" spans="1:23" x14ac:dyDescent="0.35">
      <c r="A12">
        <v>15</v>
      </c>
      <c r="B12">
        <v>9.6419999999999995</v>
      </c>
      <c r="C12">
        <v>87.65</v>
      </c>
      <c r="D12">
        <v>5.843</v>
      </c>
      <c r="E12">
        <v>18.760000000000002</v>
      </c>
      <c r="F12">
        <v>-193.7</v>
      </c>
      <c r="G12">
        <v>12.92</v>
      </c>
      <c r="I12">
        <v>15</v>
      </c>
      <c r="J12">
        <v>9.6604185545023693</v>
      </c>
      <c r="K12">
        <v>86.501968273420502</v>
      </c>
      <c r="L12">
        <v>5.7667978848947001</v>
      </c>
      <c r="M12">
        <v>14.5495789270079</v>
      </c>
      <c r="N12">
        <v>-131.74171563169801</v>
      </c>
      <c r="O12">
        <v>8.7827810421132497</v>
      </c>
      <c r="Q12">
        <v>0</v>
      </c>
      <c r="R12">
        <v>-0.19102421180638399</v>
      </c>
      <c r="S12">
        <v>1.30979090311401</v>
      </c>
      <c r="T12">
        <v>1.30416079249179</v>
      </c>
      <c r="U12">
        <v>22.443609131087602</v>
      </c>
      <c r="V12">
        <v>31.9867239898302</v>
      </c>
      <c r="W12">
        <v>32.021818559494903</v>
      </c>
    </row>
    <row r="13" spans="1:23" x14ac:dyDescent="0.35">
      <c r="A13">
        <v>20</v>
      </c>
      <c r="B13">
        <v>17.36</v>
      </c>
      <c r="C13">
        <v>153.9</v>
      </c>
      <c r="D13">
        <v>7.6970000000000001</v>
      </c>
      <c r="E13">
        <v>22.52</v>
      </c>
      <c r="F13">
        <v>-296.5</v>
      </c>
      <c r="G13">
        <v>14.82</v>
      </c>
      <c r="I13">
        <v>20</v>
      </c>
      <c r="J13">
        <v>17.3806686268376</v>
      </c>
      <c r="K13">
        <v>152.87707094547901</v>
      </c>
      <c r="L13">
        <v>7.6438535472739604</v>
      </c>
      <c r="M13">
        <v>18.312210421584101</v>
      </c>
      <c r="N13">
        <v>-213.36713748620301</v>
      </c>
      <c r="O13">
        <v>10.668356874310099</v>
      </c>
      <c r="Q13">
        <v>0</v>
      </c>
      <c r="R13">
        <v>-0.11905891035517201</v>
      </c>
      <c r="S13">
        <v>0.66467125050073494</v>
      </c>
      <c r="T13">
        <v>0.69048269099690296</v>
      </c>
      <c r="U13">
        <v>18.6846784121486</v>
      </c>
      <c r="V13">
        <v>28.038064928767799</v>
      </c>
      <c r="W13">
        <v>28.013786273210801</v>
      </c>
    </row>
    <row r="14" spans="1:23" x14ac:dyDescent="0.35">
      <c r="A14">
        <v>25</v>
      </c>
      <c r="B14">
        <v>27.46</v>
      </c>
      <c r="C14">
        <v>265.2</v>
      </c>
      <c r="D14">
        <v>10.61</v>
      </c>
      <c r="E14">
        <v>27.44</v>
      </c>
      <c r="F14">
        <v>-420.9</v>
      </c>
      <c r="G14">
        <v>16.84</v>
      </c>
      <c r="I14">
        <v>25</v>
      </c>
      <c r="J14">
        <v>27.559665411207199</v>
      </c>
      <c r="K14">
        <v>264.24567205427797</v>
      </c>
      <c r="L14">
        <v>10.5698268821711</v>
      </c>
      <c r="M14">
        <v>23.2356944399341</v>
      </c>
      <c r="N14">
        <v>-316.64668894407299</v>
      </c>
      <c r="O14">
        <v>12.665867557762899</v>
      </c>
      <c r="Q14">
        <v>0</v>
      </c>
      <c r="R14">
        <v>-0.36294760090046901</v>
      </c>
      <c r="S14">
        <v>0.35985216656148</v>
      </c>
      <c r="T14">
        <v>0.37863447529539201</v>
      </c>
      <c r="U14">
        <v>15.321813265546201</v>
      </c>
      <c r="V14">
        <v>24.769140189101002</v>
      </c>
      <c r="W14">
        <v>24.787009752001399</v>
      </c>
    </row>
    <row r="15" spans="1:23" x14ac:dyDescent="0.35">
      <c r="A15">
        <v>30</v>
      </c>
      <c r="B15">
        <v>39.06</v>
      </c>
      <c r="C15">
        <v>431</v>
      </c>
      <c r="D15">
        <v>14.37</v>
      </c>
      <c r="E15">
        <v>33.46</v>
      </c>
      <c r="F15">
        <v>-572.70000000000005</v>
      </c>
      <c r="G15">
        <v>19.09</v>
      </c>
      <c r="I15">
        <v>30</v>
      </c>
      <c r="J15">
        <v>39.010719221469998</v>
      </c>
      <c r="K15">
        <v>429.74265926511902</v>
      </c>
      <c r="L15">
        <v>14.3247553088373</v>
      </c>
      <c r="M15">
        <v>29.234290667902702</v>
      </c>
      <c r="N15">
        <v>-447.28606077196099</v>
      </c>
      <c r="O15">
        <v>14.9095353590653</v>
      </c>
      <c r="Q15">
        <v>0</v>
      </c>
      <c r="R15">
        <v>0.126166867716308</v>
      </c>
      <c r="S15">
        <v>0.29172638860327799</v>
      </c>
      <c r="T15">
        <v>0.31485519250292598</v>
      </c>
      <c r="U15">
        <v>12.629137274648199</v>
      </c>
      <c r="V15">
        <v>21.8987147246444</v>
      </c>
      <c r="W15">
        <v>21.8987147246444</v>
      </c>
    </row>
    <row r="16" spans="1:23" x14ac:dyDescent="0.35">
      <c r="A16">
        <v>35</v>
      </c>
      <c r="B16">
        <v>51.6</v>
      </c>
      <c r="C16">
        <v>657.4</v>
      </c>
      <c r="D16">
        <v>18.78</v>
      </c>
      <c r="E16">
        <v>40.409999999999997</v>
      </c>
      <c r="F16">
        <v>-757</v>
      </c>
      <c r="G16">
        <v>21.63</v>
      </c>
      <c r="I16">
        <v>35</v>
      </c>
      <c r="J16">
        <v>51.508930805268797</v>
      </c>
      <c r="K16">
        <v>655.84223048875299</v>
      </c>
      <c r="L16">
        <v>18.738349442535799</v>
      </c>
      <c r="M16">
        <v>36.175728867491998</v>
      </c>
      <c r="N16">
        <v>-610.308279873468</v>
      </c>
      <c r="O16">
        <v>17.437379424956202</v>
      </c>
      <c r="Q16">
        <v>0</v>
      </c>
      <c r="R16">
        <v>0.17649068746343699</v>
      </c>
      <c r="S16">
        <v>0.23695915899696901</v>
      </c>
      <c r="T16">
        <v>0.22178145614577599</v>
      </c>
      <c r="U16">
        <v>10.4782755073198</v>
      </c>
      <c r="V16">
        <v>19.3780343628179</v>
      </c>
      <c r="W16">
        <v>19.383359107923098</v>
      </c>
    </row>
    <row r="17" spans="1:23" x14ac:dyDescent="0.35">
      <c r="A17">
        <v>40</v>
      </c>
      <c r="B17">
        <v>64.67</v>
      </c>
      <c r="C17">
        <v>947.9</v>
      </c>
      <c r="D17">
        <v>23.7</v>
      </c>
      <c r="E17">
        <v>48.15</v>
      </c>
      <c r="F17">
        <v>-978.2</v>
      </c>
      <c r="G17">
        <v>24.45</v>
      </c>
      <c r="I17">
        <v>40</v>
      </c>
      <c r="J17">
        <v>64.599901211652394</v>
      </c>
      <c r="K17">
        <v>947.41568729409403</v>
      </c>
      <c r="L17">
        <v>23.685392182352299</v>
      </c>
      <c r="M17">
        <v>43.936415027893503</v>
      </c>
      <c r="N17">
        <v>-810.04091382164802</v>
      </c>
      <c r="O17">
        <v>20.2510228455412</v>
      </c>
      <c r="Q17">
        <v>0</v>
      </c>
      <c r="R17">
        <v>0.108394600815713</v>
      </c>
      <c r="S17">
        <v>5.1093227756719997E-2</v>
      </c>
      <c r="T17">
        <v>6.1636361382477502E-2</v>
      </c>
      <c r="U17">
        <v>8.7509552899406806</v>
      </c>
      <c r="V17">
        <v>17.1906651173943</v>
      </c>
      <c r="W17">
        <v>17.173730693082899</v>
      </c>
    </row>
    <row r="18" spans="1:23" x14ac:dyDescent="0.35">
      <c r="A18">
        <v>45</v>
      </c>
      <c r="B18">
        <v>77.959999999999994</v>
      </c>
      <c r="C18">
        <v>1304</v>
      </c>
      <c r="D18">
        <v>28.99</v>
      </c>
      <c r="E18">
        <v>56.54</v>
      </c>
      <c r="F18">
        <v>-1240</v>
      </c>
      <c r="G18">
        <v>27.55</v>
      </c>
      <c r="I18">
        <v>45</v>
      </c>
      <c r="J18">
        <v>78.040690894761696</v>
      </c>
      <c r="K18">
        <v>1304.6972781934301</v>
      </c>
      <c r="L18">
        <v>28.993272848742901</v>
      </c>
      <c r="M18">
        <v>52.332778649725299</v>
      </c>
      <c r="N18">
        <v>-1050.2777610441999</v>
      </c>
      <c r="O18">
        <v>23.339505800982302</v>
      </c>
      <c r="Q18">
        <v>0</v>
      </c>
      <c r="R18">
        <v>-0.10350294351171101</v>
      </c>
      <c r="S18">
        <v>-5.3472254097694003E-2</v>
      </c>
      <c r="T18">
        <v>-1.1289578278638E-2</v>
      </c>
      <c r="U18">
        <v>7.4411414048012601</v>
      </c>
      <c r="V18">
        <v>15.300180560951</v>
      </c>
      <c r="W18">
        <v>15.283100540898699</v>
      </c>
    </row>
    <row r="19" spans="1:23" x14ac:dyDescent="0.35">
      <c r="A19">
        <v>50</v>
      </c>
      <c r="B19">
        <v>91.28</v>
      </c>
      <c r="C19">
        <v>1728</v>
      </c>
      <c r="D19">
        <v>34.549999999999997</v>
      </c>
      <c r="E19">
        <v>65.44</v>
      </c>
      <c r="F19">
        <v>-1544</v>
      </c>
      <c r="G19">
        <v>30.89</v>
      </c>
      <c r="I19">
        <v>50</v>
      </c>
      <c r="J19">
        <v>91.595630700948107</v>
      </c>
      <c r="K19">
        <v>1728.3623763251701</v>
      </c>
      <c r="L19">
        <v>34.5672475265035</v>
      </c>
      <c r="M19">
        <v>61.245545884711902</v>
      </c>
      <c r="N19">
        <v>-1333.9149179104199</v>
      </c>
      <c r="O19">
        <v>26.678298358208298</v>
      </c>
      <c r="Q19">
        <v>0</v>
      </c>
      <c r="R19">
        <v>-0.345782976498832</v>
      </c>
      <c r="S19">
        <v>-2.0970852151599401E-2</v>
      </c>
      <c r="T19">
        <v>-4.9920481920681901E-2</v>
      </c>
      <c r="U19">
        <v>6.4096181468337496</v>
      </c>
      <c r="V19">
        <v>13.6065467674598</v>
      </c>
      <c r="W19">
        <v>13.6345148649776</v>
      </c>
    </row>
    <row r="20" spans="1:23" x14ac:dyDescent="0.35">
      <c r="A20">
        <v>55</v>
      </c>
      <c r="B20">
        <v>104.5</v>
      </c>
      <c r="C20">
        <v>2217</v>
      </c>
      <c r="D20">
        <v>40.31</v>
      </c>
      <c r="E20">
        <v>74.760000000000005</v>
      </c>
      <c r="F20">
        <v>-1895</v>
      </c>
      <c r="G20">
        <v>34.450000000000003</v>
      </c>
      <c r="I20">
        <v>55</v>
      </c>
      <c r="J20">
        <v>104.984482513503</v>
      </c>
      <c r="K20">
        <v>2218.5038489428198</v>
      </c>
      <c r="L20">
        <v>40.336433617142298</v>
      </c>
      <c r="M20">
        <v>70.575597392731893</v>
      </c>
      <c r="N20">
        <v>-1663.1540076574299</v>
      </c>
      <c r="O20">
        <v>30.239163775589599</v>
      </c>
      <c r="Q20">
        <v>0</v>
      </c>
      <c r="R20">
        <v>-0.463619630146693</v>
      </c>
      <c r="S20">
        <v>-6.7832609058484705E-2</v>
      </c>
      <c r="T20">
        <v>-6.5575830171923893E-2</v>
      </c>
      <c r="U20">
        <v>5.5971142419315596</v>
      </c>
      <c r="V20">
        <v>12.2346170101619</v>
      </c>
      <c r="W20">
        <v>12.223036935879</v>
      </c>
    </row>
    <row r="21" spans="1:23" x14ac:dyDescent="0.35">
      <c r="A21">
        <v>60</v>
      </c>
      <c r="B21">
        <v>117.5</v>
      </c>
      <c r="C21">
        <v>2772</v>
      </c>
      <c r="D21">
        <v>46.2</v>
      </c>
      <c r="E21">
        <v>84.41</v>
      </c>
      <c r="F21">
        <v>-2293</v>
      </c>
      <c r="G21">
        <v>38.21</v>
      </c>
      <c r="I21">
        <v>60</v>
      </c>
      <c r="J21">
        <v>118.135370010214</v>
      </c>
      <c r="K21">
        <v>2774.24183984302</v>
      </c>
      <c r="L21">
        <v>46.237363997383802</v>
      </c>
      <c r="M21">
        <v>80.235015874462803</v>
      </c>
      <c r="N21">
        <v>-2039.85911262474</v>
      </c>
      <c r="O21">
        <v>33.997651877079001</v>
      </c>
      <c r="Q21">
        <v>0</v>
      </c>
      <c r="R21">
        <v>-0.54074043422511897</v>
      </c>
      <c r="S21">
        <v>-8.0874453211694494E-2</v>
      </c>
      <c r="T21">
        <v>-8.0874453211687403E-2</v>
      </c>
      <c r="U21">
        <v>4.9460776276947902</v>
      </c>
      <c r="V21">
        <v>11.039724700185699</v>
      </c>
      <c r="W21">
        <v>11.0242034098952</v>
      </c>
    </row>
    <row r="22" spans="1:23" x14ac:dyDescent="0.35">
      <c r="A22">
        <v>65</v>
      </c>
      <c r="B22">
        <v>130.19999999999999</v>
      </c>
      <c r="C22">
        <v>3391</v>
      </c>
      <c r="D22">
        <v>52.17</v>
      </c>
      <c r="E22">
        <v>94.31</v>
      </c>
      <c r="F22">
        <v>-2739</v>
      </c>
      <c r="G22">
        <v>42.14</v>
      </c>
      <c r="I22">
        <v>65</v>
      </c>
      <c r="J22">
        <v>130.75125561455101</v>
      </c>
      <c r="K22">
        <v>3394.2261445229101</v>
      </c>
      <c r="L22">
        <v>52.218863761890901</v>
      </c>
      <c r="M22">
        <v>90.150711366859895</v>
      </c>
      <c r="N22">
        <v>-2465.5700943229799</v>
      </c>
      <c r="O22">
        <v>37.931847604969001</v>
      </c>
      <c r="Q22">
        <v>0</v>
      </c>
      <c r="R22">
        <v>-0.42339140902601902</v>
      </c>
      <c r="S22">
        <v>-9.5138440663885604E-2</v>
      </c>
      <c r="T22">
        <v>-9.3662568316956907E-2</v>
      </c>
      <c r="U22">
        <v>4.4102307635881903</v>
      </c>
      <c r="V22">
        <v>9.98283700901837</v>
      </c>
      <c r="W22">
        <v>9.9861233864047705</v>
      </c>
    </row>
    <row r="23" spans="1:23" x14ac:dyDescent="0.35">
      <c r="A23">
        <v>70</v>
      </c>
      <c r="B23">
        <v>142.6</v>
      </c>
      <c r="C23">
        <v>4073</v>
      </c>
      <c r="D23">
        <v>58.19</v>
      </c>
      <c r="E23">
        <v>104.4</v>
      </c>
      <c r="F23">
        <v>-3236</v>
      </c>
      <c r="G23">
        <v>46.23</v>
      </c>
      <c r="I23">
        <v>70</v>
      </c>
      <c r="J23">
        <v>142.93597232262701</v>
      </c>
      <c r="K23">
        <v>4076.9133308987698</v>
      </c>
      <c r="L23">
        <v>58.2416190128395</v>
      </c>
      <c r="M23">
        <v>100.262362687302</v>
      </c>
      <c r="N23">
        <v>-2941.4520572123802</v>
      </c>
      <c r="O23">
        <v>42.020743674462601</v>
      </c>
      <c r="Q23">
        <v>0</v>
      </c>
      <c r="R23">
        <v>-0.23560471432487401</v>
      </c>
      <c r="S23">
        <v>-9.6079815830341198E-2</v>
      </c>
      <c r="T23">
        <v>-8.8707703797170398E-2</v>
      </c>
      <c r="U23">
        <v>3.9632541309365501</v>
      </c>
      <c r="V23">
        <v>9.1022232011005197</v>
      </c>
      <c r="W23">
        <v>9.1050320690835491</v>
      </c>
    </row>
    <row r="24" spans="1:23" x14ac:dyDescent="0.35">
      <c r="A24">
        <v>75</v>
      </c>
      <c r="B24">
        <v>154.69999999999999</v>
      </c>
      <c r="C24">
        <v>4817</v>
      </c>
      <c r="D24">
        <v>64.22</v>
      </c>
      <c r="E24">
        <v>114.7</v>
      </c>
      <c r="F24">
        <v>-3784</v>
      </c>
      <c r="G24">
        <v>50.45</v>
      </c>
      <c r="I24">
        <v>75</v>
      </c>
      <c r="J24">
        <v>154.42274450036399</v>
      </c>
      <c r="K24">
        <v>4820.3542572147699</v>
      </c>
      <c r="L24">
        <v>64.271390096196896</v>
      </c>
      <c r="M24">
        <v>110.515972929287</v>
      </c>
      <c r="N24">
        <v>-3468.3437124818201</v>
      </c>
      <c r="O24">
        <v>46.244582833090902</v>
      </c>
      <c r="Q24">
        <v>0</v>
      </c>
      <c r="R24">
        <v>0.179221396015494</v>
      </c>
      <c r="S24">
        <v>-6.9633739148222101E-2</v>
      </c>
      <c r="T24">
        <v>-8.0021949855069399E-2</v>
      </c>
      <c r="U24">
        <v>3.64780041038548</v>
      </c>
      <c r="V24">
        <v>8.3418680633768396</v>
      </c>
      <c r="W24">
        <v>8.3358120255878294</v>
      </c>
    </row>
    <row r="25" spans="1:23" x14ac:dyDescent="0.35">
      <c r="A25">
        <v>80</v>
      </c>
      <c r="B25">
        <v>166.6</v>
      </c>
      <c r="C25">
        <v>5620</v>
      </c>
      <c r="D25">
        <v>70.25</v>
      </c>
      <c r="E25">
        <v>125</v>
      </c>
      <c r="F25">
        <v>-4383</v>
      </c>
      <c r="G25">
        <v>54.79</v>
      </c>
      <c r="I25">
        <v>80</v>
      </c>
      <c r="J25">
        <v>165.980994567191</v>
      </c>
      <c r="K25">
        <v>5621.5704678946304</v>
      </c>
      <c r="L25">
        <v>70.269630848682894</v>
      </c>
      <c r="M25">
        <v>120.853508505595</v>
      </c>
      <c r="N25">
        <v>-4046.71021255303</v>
      </c>
      <c r="O25">
        <v>50.583877656912797</v>
      </c>
      <c r="Q25">
        <v>0</v>
      </c>
      <c r="R25">
        <v>0.371551880437552</v>
      </c>
      <c r="S25">
        <v>-2.7944268587842502E-2</v>
      </c>
      <c r="T25">
        <v>-2.7944268587850599E-2</v>
      </c>
      <c r="U25">
        <v>3.31719319552331</v>
      </c>
      <c r="V25">
        <v>7.6725938272180896</v>
      </c>
      <c r="W25">
        <v>7.6768066126795196</v>
      </c>
    </row>
    <row r="26" spans="1:23" x14ac:dyDescent="0.35">
      <c r="A26">
        <v>85</v>
      </c>
      <c r="B26">
        <v>178.1</v>
      </c>
      <c r="C26">
        <v>6482</v>
      </c>
      <c r="D26">
        <v>76.260000000000005</v>
      </c>
      <c r="E26">
        <v>135.5</v>
      </c>
      <c r="F26">
        <v>-5034</v>
      </c>
      <c r="G26">
        <v>59.23</v>
      </c>
      <c r="I26">
        <v>85</v>
      </c>
      <c r="J26">
        <v>179.66760574367001</v>
      </c>
      <c r="K26">
        <v>6485.6919686717902</v>
      </c>
      <c r="L26">
        <v>76.3022584549622</v>
      </c>
      <c r="M26">
        <v>131.324755931222</v>
      </c>
      <c r="N26">
        <v>-4676.9122854821298</v>
      </c>
      <c r="O26">
        <v>55.022497476260298</v>
      </c>
      <c r="Q26">
        <v>0</v>
      </c>
      <c r="R26">
        <v>-0.88018289930948002</v>
      </c>
      <c r="S26">
        <v>-5.6957245785099697E-2</v>
      </c>
      <c r="T26">
        <v>-5.5413657175763298E-2</v>
      </c>
      <c r="U26">
        <v>3.08136093636706</v>
      </c>
      <c r="V26">
        <v>7.0935183654721303</v>
      </c>
      <c r="W26">
        <v>7.1036679448583699</v>
      </c>
    </row>
    <row r="27" spans="1:23" x14ac:dyDescent="0.35">
      <c r="A27">
        <v>90</v>
      </c>
      <c r="B27">
        <v>189.3</v>
      </c>
      <c r="C27">
        <v>7401</v>
      </c>
      <c r="D27">
        <v>82.23</v>
      </c>
      <c r="E27">
        <v>146</v>
      </c>
      <c r="F27">
        <v>-5738</v>
      </c>
      <c r="G27">
        <v>63.75</v>
      </c>
      <c r="I27">
        <v>90</v>
      </c>
      <c r="J27">
        <v>189.05894887885199</v>
      </c>
      <c r="K27">
        <v>7405.7805912193098</v>
      </c>
      <c r="L27">
        <v>82.286451013547904</v>
      </c>
      <c r="M27">
        <v>141.840376266194</v>
      </c>
      <c r="N27">
        <v>-5359.8532727381998</v>
      </c>
      <c r="O27">
        <v>59.5539252526466</v>
      </c>
      <c r="Q27">
        <v>0</v>
      </c>
      <c r="R27">
        <v>0.12733815168934601</v>
      </c>
      <c r="S27">
        <v>-6.4593855145420195E-2</v>
      </c>
      <c r="T27">
        <v>-6.8650144166257906E-2</v>
      </c>
      <c r="U27">
        <v>2.8490573519215001</v>
      </c>
      <c r="V27">
        <v>6.5902183210491296</v>
      </c>
      <c r="W27">
        <v>6.58207803506403</v>
      </c>
    </row>
    <row r="28" spans="1:23" x14ac:dyDescent="0.35">
      <c r="A28">
        <v>95</v>
      </c>
      <c r="B28">
        <v>200.1</v>
      </c>
      <c r="C28">
        <v>8374</v>
      </c>
      <c r="D28">
        <v>88.15</v>
      </c>
      <c r="E28">
        <v>156.5</v>
      </c>
      <c r="F28">
        <v>-6494</v>
      </c>
      <c r="G28">
        <v>68.36</v>
      </c>
      <c r="I28">
        <v>95</v>
      </c>
      <c r="J28">
        <v>199.313594845133</v>
      </c>
      <c r="K28">
        <v>8375.8407632948201</v>
      </c>
      <c r="L28">
        <v>88.166744876787604</v>
      </c>
      <c r="M28">
        <v>152.32763104265601</v>
      </c>
      <c r="N28">
        <v>-6095.2841857575004</v>
      </c>
      <c r="O28">
        <v>64.160886165868405</v>
      </c>
      <c r="Q28">
        <v>0</v>
      </c>
      <c r="R28">
        <v>0.39300607439615798</v>
      </c>
      <c r="S28">
        <v>-2.1981887924790399E-2</v>
      </c>
      <c r="T28">
        <v>-1.8995889719339899E-2</v>
      </c>
      <c r="U28">
        <v>2.6660504519769699</v>
      </c>
      <c r="V28">
        <v>6.1397569178087101</v>
      </c>
      <c r="W28">
        <v>6.1426475045809701</v>
      </c>
    </row>
    <row r="29" spans="1:23" x14ac:dyDescent="0.35">
      <c r="A29">
        <v>100</v>
      </c>
      <c r="B29">
        <v>210.5</v>
      </c>
      <c r="C29">
        <v>9401</v>
      </c>
      <c r="D29">
        <v>94.01</v>
      </c>
      <c r="E29">
        <v>167</v>
      </c>
      <c r="F29">
        <v>-7303</v>
      </c>
      <c r="G29">
        <v>73.03</v>
      </c>
      <c r="I29">
        <v>100</v>
      </c>
      <c r="J29">
        <v>211.175673958358</v>
      </c>
      <c r="K29">
        <v>9402.0639353035494</v>
      </c>
      <c r="L29">
        <v>94.020639353035506</v>
      </c>
      <c r="M29">
        <v>162.85211749280199</v>
      </c>
      <c r="N29">
        <v>-6883.1478139767196</v>
      </c>
      <c r="O29">
        <v>68.831478139767199</v>
      </c>
      <c r="Q29">
        <v>0</v>
      </c>
      <c r="R29">
        <v>-0.32098525337714201</v>
      </c>
      <c r="S29">
        <v>-1.13172567126165E-2</v>
      </c>
      <c r="T29">
        <v>-1.1317256712614699E-2</v>
      </c>
      <c r="U29">
        <v>2.4837619803576398</v>
      </c>
      <c r="V29">
        <v>5.7490371905145699</v>
      </c>
      <c r="W29">
        <v>5.7490371905145796</v>
      </c>
    </row>
    <row r="30" spans="1:23" x14ac:dyDescent="0.35">
      <c r="A30">
        <v>101.4</v>
      </c>
      <c r="B30">
        <v>213.4</v>
      </c>
      <c r="C30">
        <v>9697</v>
      </c>
      <c r="D30">
        <v>95.63</v>
      </c>
      <c r="E30">
        <v>170</v>
      </c>
      <c r="F30">
        <v>-7539</v>
      </c>
      <c r="G30">
        <v>74.349999999999994</v>
      </c>
    </row>
    <row r="31" spans="1:23" x14ac:dyDescent="0.35">
      <c r="A31" t="s">
        <v>117</v>
      </c>
    </row>
    <row r="32" spans="1:23" x14ac:dyDescent="0.35">
      <c r="A32">
        <v>101.4</v>
      </c>
      <c r="B32">
        <v>213.4</v>
      </c>
      <c r="C32">
        <v>9697</v>
      </c>
      <c r="D32">
        <v>95.63</v>
      </c>
      <c r="E32">
        <v>170</v>
      </c>
      <c r="F32">
        <v>-7539</v>
      </c>
      <c r="G32">
        <v>74.349999999999994</v>
      </c>
    </row>
    <row r="33" spans="1:23" x14ac:dyDescent="0.35">
      <c r="A33">
        <v>110</v>
      </c>
      <c r="B33">
        <v>232.2</v>
      </c>
      <c r="C33">
        <v>11610</v>
      </c>
      <c r="D33">
        <v>105.6</v>
      </c>
      <c r="E33">
        <v>188.1</v>
      </c>
      <c r="F33">
        <v>-9079</v>
      </c>
      <c r="G33">
        <v>82.53</v>
      </c>
      <c r="I33">
        <v>110</v>
      </c>
      <c r="J33">
        <v>231.270746997929</v>
      </c>
      <c r="K33">
        <v>11618.761591059299</v>
      </c>
      <c r="L33">
        <v>105.625105373267</v>
      </c>
      <c r="M33">
        <v>183.96129786680501</v>
      </c>
      <c r="N33">
        <v>-8616.9811742891707</v>
      </c>
      <c r="O33">
        <v>78.336192493537894</v>
      </c>
      <c r="Q33">
        <v>0</v>
      </c>
      <c r="R33">
        <v>0.40019509133090703</v>
      </c>
      <c r="S33">
        <v>-7.5465900597693605E-2</v>
      </c>
      <c r="T33">
        <v>-2.3774027715160101E-2</v>
      </c>
      <c r="U33">
        <v>2.2002669501301599</v>
      </c>
      <c r="V33">
        <v>5.0888735071133802</v>
      </c>
      <c r="W33">
        <v>5.08155519988129</v>
      </c>
    </row>
    <row r="34" spans="1:23" x14ac:dyDescent="0.35">
      <c r="A34">
        <v>120</v>
      </c>
      <c r="B34">
        <v>253</v>
      </c>
      <c r="C34">
        <v>14040</v>
      </c>
      <c r="D34">
        <v>117</v>
      </c>
      <c r="E34">
        <v>209.2</v>
      </c>
      <c r="F34">
        <v>-11070</v>
      </c>
      <c r="G34">
        <v>92.21</v>
      </c>
      <c r="I34">
        <v>120</v>
      </c>
      <c r="J34">
        <v>252.83332027759201</v>
      </c>
      <c r="K34">
        <v>14042.376041253199</v>
      </c>
      <c r="L34">
        <v>117.019800343776</v>
      </c>
      <c r="M34">
        <v>205.034298606774</v>
      </c>
      <c r="N34">
        <v>-10561.739791559599</v>
      </c>
      <c r="O34">
        <v>88.014498262997407</v>
      </c>
      <c r="Q34">
        <v>0</v>
      </c>
      <c r="R34">
        <v>6.5881313204368894E-2</v>
      </c>
      <c r="S34">
        <v>-1.6923370749295098E-2</v>
      </c>
      <c r="T34">
        <v>-1.6923370749299099E-2</v>
      </c>
      <c r="U34">
        <v>1.9912530560352899</v>
      </c>
      <c r="V34">
        <v>4.5913297962086901</v>
      </c>
      <c r="W34">
        <v>4.5499422372871798</v>
      </c>
    </row>
    <row r="35" spans="1:23" x14ac:dyDescent="0.35">
      <c r="A35">
        <v>130</v>
      </c>
      <c r="B35">
        <v>272.60000000000002</v>
      </c>
      <c r="C35">
        <v>16670</v>
      </c>
      <c r="D35">
        <v>128.19999999999999</v>
      </c>
      <c r="E35">
        <v>230.2</v>
      </c>
      <c r="F35">
        <v>-13260</v>
      </c>
      <c r="G35">
        <v>102</v>
      </c>
      <c r="I35">
        <v>130</v>
      </c>
      <c r="J35">
        <v>274.24695275216197</v>
      </c>
      <c r="K35">
        <v>16677.777406401899</v>
      </c>
      <c r="L35">
        <v>128.290595433861</v>
      </c>
      <c r="M35">
        <v>226.11698000624401</v>
      </c>
      <c r="N35">
        <v>-12717.4299944097</v>
      </c>
      <c r="O35">
        <v>97.826384572382807</v>
      </c>
      <c r="Q35">
        <v>0</v>
      </c>
      <c r="R35">
        <v>-0.60416461928200504</v>
      </c>
      <c r="S35">
        <v>-4.6655107390399103E-2</v>
      </c>
      <c r="T35">
        <v>-7.0667265102481294E-2</v>
      </c>
      <c r="U35">
        <v>1.7736837505455101</v>
      </c>
      <c r="V35">
        <v>4.0917798309972397</v>
      </c>
      <c r="W35">
        <v>4.0917798309972397</v>
      </c>
    </row>
    <row r="36" spans="1:23" x14ac:dyDescent="0.35">
      <c r="A36">
        <v>140</v>
      </c>
      <c r="B36">
        <v>291.3</v>
      </c>
      <c r="C36">
        <v>19490</v>
      </c>
      <c r="D36">
        <v>139.19999999999999</v>
      </c>
      <c r="E36">
        <v>251.1</v>
      </c>
      <c r="F36">
        <v>-15670</v>
      </c>
      <c r="G36">
        <v>111.9</v>
      </c>
      <c r="I36">
        <v>140</v>
      </c>
      <c r="J36">
        <v>291.16034572425798</v>
      </c>
      <c r="K36">
        <v>19492.726832052202</v>
      </c>
      <c r="L36">
        <v>139.23376308608701</v>
      </c>
      <c r="M36">
        <v>246.97050342217801</v>
      </c>
      <c r="N36">
        <v>-15083.143647052701</v>
      </c>
      <c r="O36">
        <v>107.73674033608999</v>
      </c>
      <c r="Q36">
        <v>0</v>
      </c>
      <c r="R36">
        <v>4.7941735579021899E-2</v>
      </c>
      <c r="S36">
        <v>-1.3990928949343799E-2</v>
      </c>
      <c r="T36">
        <v>-2.42550905800012E-2</v>
      </c>
      <c r="U36">
        <v>1.6445625558828401</v>
      </c>
      <c r="V36">
        <v>3.7450947858792598</v>
      </c>
      <c r="W36">
        <v>3.72051801957923</v>
      </c>
    </row>
    <row r="37" spans="1:23" x14ac:dyDescent="0.35">
      <c r="A37">
        <v>150</v>
      </c>
      <c r="B37">
        <v>309.39999999999998</v>
      </c>
      <c r="C37">
        <v>22490</v>
      </c>
      <c r="D37">
        <v>150</v>
      </c>
      <c r="E37">
        <v>271.8</v>
      </c>
      <c r="F37">
        <v>-18280</v>
      </c>
      <c r="G37">
        <v>121.9</v>
      </c>
      <c r="I37">
        <v>150</v>
      </c>
      <c r="J37">
        <v>309.04436195730301</v>
      </c>
      <c r="K37">
        <v>22497.599917858999</v>
      </c>
      <c r="L37">
        <v>149.98399945239299</v>
      </c>
      <c r="M37">
        <v>267.69684920122899</v>
      </c>
      <c r="N37">
        <v>-17656.927462325399</v>
      </c>
      <c r="O37">
        <v>117.71284974883601</v>
      </c>
      <c r="Q37">
        <v>0</v>
      </c>
      <c r="R37">
        <v>0.114944422332292</v>
      </c>
      <c r="S37">
        <v>-3.37924315653787E-2</v>
      </c>
      <c r="T37">
        <v>1.0667031737530801E-2</v>
      </c>
      <c r="U37">
        <v>1.5096213387675299</v>
      </c>
      <c r="V37">
        <v>3.4084930944998799</v>
      </c>
      <c r="W37">
        <v>3.4349058664182599</v>
      </c>
    </row>
    <row r="38" spans="1:23" x14ac:dyDescent="0.35">
      <c r="A38">
        <v>160</v>
      </c>
      <c r="B38">
        <v>327.3</v>
      </c>
      <c r="C38">
        <v>25680</v>
      </c>
      <c r="D38">
        <v>160.5</v>
      </c>
      <c r="E38">
        <v>292.39999999999998</v>
      </c>
      <c r="F38">
        <v>-21110</v>
      </c>
      <c r="G38">
        <v>131.9</v>
      </c>
      <c r="I38">
        <v>160</v>
      </c>
      <c r="J38">
        <v>326.94815387445698</v>
      </c>
      <c r="K38">
        <v>25675.364624165901</v>
      </c>
      <c r="L38">
        <v>160.47102890103699</v>
      </c>
      <c r="M38">
        <v>288.19986955516299</v>
      </c>
      <c r="N38">
        <v>-20436.6145046602</v>
      </c>
      <c r="O38">
        <v>127.728840654126</v>
      </c>
      <c r="Q38">
        <v>0</v>
      </c>
      <c r="R38">
        <v>0.107499580061928</v>
      </c>
      <c r="S38">
        <v>1.8050528948786199E-2</v>
      </c>
      <c r="T38">
        <v>1.8050528948793301E-2</v>
      </c>
      <c r="U38">
        <v>1.43643312066895</v>
      </c>
      <c r="V38">
        <v>3.1898886562753002</v>
      </c>
      <c r="W38">
        <v>3.1623649324285301</v>
      </c>
    </row>
    <row r="39" spans="1:23" x14ac:dyDescent="0.35">
      <c r="A39">
        <v>170</v>
      </c>
      <c r="B39">
        <v>344.9</v>
      </c>
      <c r="C39">
        <v>29040</v>
      </c>
      <c r="D39">
        <v>170.8</v>
      </c>
      <c r="E39">
        <v>312.8</v>
      </c>
      <c r="F39">
        <v>-24130</v>
      </c>
      <c r="G39">
        <v>142</v>
      </c>
      <c r="I39">
        <v>170</v>
      </c>
      <c r="J39">
        <v>345.63271645021598</v>
      </c>
      <c r="K39">
        <v>29038.456612673399</v>
      </c>
      <c r="L39">
        <v>170.814450662784</v>
      </c>
      <c r="M39">
        <v>308.58323900703101</v>
      </c>
      <c r="N39">
        <v>-23420.694018521801</v>
      </c>
      <c r="O39">
        <v>137.76878834424599</v>
      </c>
      <c r="Q39">
        <v>0</v>
      </c>
      <c r="R39">
        <v>-0.212443157499697</v>
      </c>
      <c r="S39">
        <v>5.3146946507800401E-3</v>
      </c>
      <c r="T39">
        <v>-8.4605754009261097E-3</v>
      </c>
      <c r="U39">
        <v>1.3480693711537099</v>
      </c>
      <c r="V39">
        <v>2.9395191938587399</v>
      </c>
      <c r="W39">
        <v>2.9797265181363399</v>
      </c>
    </row>
    <row r="40" spans="1:23" x14ac:dyDescent="0.35">
      <c r="A40">
        <v>180</v>
      </c>
      <c r="B40">
        <v>362.2</v>
      </c>
      <c r="C40">
        <v>32570</v>
      </c>
      <c r="D40">
        <v>181</v>
      </c>
      <c r="E40">
        <v>333</v>
      </c>
      <c r="F40">
        <v>-27360</v>
      </c>
      <c r="G40">
        <v>152</v>
      </c>
      <c r="I40">
        <v>180</v>
      </c>
      <c r="J40">
        <v>363.30046536796499</v>
      </c>
      <c r="K40">
        <v>32583.1225217643</v>
      </c>
      <c r="L40">
        <v>181.01734734313499</v>
      </c>
      <c r="M40">
        <v>328.84058673147399</v>
      </c>
      <c r="N40">
        <v>-26608.183089900998</v>
      </c>
      <c r="O40">
        <v>147.823239388339</v>
      </c>
      <c r="Q40">
        <v>0</v>
      </c>
      <c r="R40">
        <v>-0.30382809717432302</v>
      </c>
      <c r="S40">
        <v>-4.0290211127793303E-2</v>
      </c>
      <c r="T40">
        <v>-9.5841674779714395E-3</v>
      </c>
      <c r="U40">
        <v>1.24907305361126</v>
      </c>
      <c r="V40">
        <v>2.7478688234609301</v>
      </c>
      <c r="W40">
        <v>2.7478688234609301</v>
      </c>
    </row>
    <row r="41" spans="1:23" x14ac:dyDescent="0.35">
      <c r="A41">
        <v>190</v>
      </c>
      <c r="B41">
        <v>379.2</v>
      </c>
      <c r="C41">
        <v>36280</v>
      </c>
      <c r="D41">
        <v>190.9</v>
      </c>
      <c r="E41">
        <v>353</v>
      </c>
      <c r="F41">
        <v>-30790</v>
      </c>
      <c r="G41">
        <v>162.1</v>
      </c>
      <c r="I41">
        <v>190</v>
      </c>
      <c r="J41">
        <v>378.72563465475503</v>
      </c>
      <c r="K41">
        <v>36291.075135845</v>
      </c>
      <c r="L41">
        <v>191.00565860971</v>
      </c>
      <c r="M41">
        <v>348.885509745278</v>
      </c>
      <c r="N41">
        <v>-29997.1717157577</v>
      </c>
      <c r="O41">
        <v>157.87985113556701</v>
      </c>
      <c r="Q41">
        <v>0</v>
      </c>
      <c r="R41">
        <v>0.12509634631981401</v>
      </c>
      <c r="S41">
        <v>-3.05268352950279E-2</v>
      </c>
      <c r="T41">
        <v>-5.5347621639969299E-2</v>
      </c>
      <c r="U41">
        <v>1.16557797584191</v>
      </c>
      <c r="V41">
        <v>2.5749538299519399</v>
      </c>
      <c r="W41">
        <v>2.60342311192636</v>
      </c>
    </row>
    <row r="42" spans="1:23" x14ac:dyDescent="0.35">
      <c r="A42">
        <v>200</v>
      </c>
      <c r="B42">
        <v>395.6</v>
      </c>
      <c r="C42">
        <v>40150</v>
      </c>
      <c r="D42">
        <v>200.8</v>
      </c>
      <c r="E42">
        <v>372.9</v>
      </c>
      <c r="F42">
        <v>-34420</v>
      </c>
      <c r="G42">
        <v>172.1</v>
      </c>
      <c r="I42">
        <v>200</v>
      </c>
      <c r="J42">
        <v>395.29269403500598</v>
      </c>
      <c r="K42">
        <v>40160.745793191702</v>
      </c>
      <c r="L42">
        <v>200.80372896595799</v>
      </c>
      <c r="M42">
        <v>368.73166726306403</v>
      </c>
      <c r="N42">
        <v>-33585.587659421202</v>
      </c>
      <c r="O42">
        <v>167.92793829710601</v>
      </c>
      <c r="Q42">
        <v>0</v>
      </c>
      <c r="R42">
        <v>7.7680982050842701E-2</v>
      </c>
      <c r="S42">
        <v>-2.6764117538502601E-2</v>
      </c>
      <c r="T42">
        <v>-1.8570547602310701E-3</v>
      </c>
      <c r="U42">
        <v>1.1178151614199601</v>
      </c>
      <c r="V42">
        <v>2.4242078459579202</v>
      </c>
      <c r="W42">
        <v>2.4242078459579202</v>
      </c>
    </row>
    <row r="43" spans="1:23" x14ac:dyDescent="0.35">
      <c r="A43">
        <v>210</v>
      </c>
      <c r="B43">
        <v>411.4</v>
      </c>
      <c r="C43">
        <v>44190</v>
      </c>
      <c r="D43">
        <v>210.4</v>
      </c>
      <c r="E43">
        <v>392.6</v>
      </c>
      <c r="F43">
        <v>-38250</v>
      </c>
      <c r="G43">
        <v>182.1</v>
      </c>
      <c r="I43">
        <v>210</v>
      </c>
      <c r="J43">
        <v>411.34578017042799</v>
      </c>
      <c r="K43">
        <v>44193.938164218802</v>
      </c>
      <c r="L43">
        <v>210.447324591518</v>
      </c>
      <c r="M43">
        <v>388.40793176085498</v>
      </c>
      <c r="N43">
        <v>-37371.727505560601</v>
      </c>
      <c r="O43">
        <v>177.96060716933599</v>
      </c>
      <c r="Q43">
        <v>0</v>
      </c>
      <c r="R43">
        <v>1.3179346031014399E-2</v>
      </c>
      <c r="S43">
        <v>-8.91189006309542E-3</v>
      </c>
      <c r="T43">
        <v>-2.2492676577221801E-2</v>
      </c>
      <c r="U43">
        <v>1.0677708199553999</v>
      </c>
      <c r="V43">
        <v>2.2961372403642102</v>
      </c>
      <c r="W43">
        <v>2.27314268570202</v>
      </c>
    </row>
    <row r="44" spans="1:23" x14ac:dyDescent="0.35">
      <c r="A44">
        <v>220</v>
      </c>
      <c r="B44">
        <v>426.8</v>
      </c>
      <c r="C44">
        <v>48380</v>
      </c>
      <c r="D44">
        <v>219.9</v>
      </c>
      <c r="E44">
        <v>412.1</v>
      </c>
      <c r="F44">
        <v>-42270</v>
      </c>
      <c r="G44">
        <v>192.1</v>
      </c>
      <c r="I44">
        <v>220</v>
      </c>
      <c r="J44">
        <v>426.27698211829397</v>
      </c>
      <c r="K44">
        <v>48383.451004520102</v>
      </c>
      <c r="L44">
        <v>219.924777293273</v>
      </c>
      <c r="M44">
        <v>407.89528634657199</v>
      </c>
      <c r="N44">
        <v>-41353.5119917259</v>
      </c>
      <c r="O44">
        <v>187.970509053299</v>
      </c>
      <c r="Q44">
        <v>0</v>
      </c>
      <c r="R44">
        <v>0.12254402101819099</v>
      </c>
      <c r="S44">
        <v>-7.1331221995274696E-3</v>
      </c>
      <c r="T44">
        <v>-1.1267527636803601E-2</v>
      </c>
      <c r="U44">
        <v>1.0203139173567299</v>
      </c>
      <c r="V44">
        <v>2.16817603092997</v>
      </c>
      <c r="W44">
        <v>2.1496569217597301</v>
      </c>
    </row>
    <row r="45" spans="1:23" x14ac:dyDescent="0.35">
      <c r="A45">
        <v>230</v>
      </c>
      <c r="B45">
        <v>441.8</v>
      </c>
      <c r="C45">
        <v>52720</v>
      </c>
      <c r="D45">
        <v>229.2</v>
      </c>
      <c r="E45">
        <v>431.4</v>
      </c>
      <c r="F45">
        <v>-46490</v>
      </c>
      <c r="G45">
        <v>202.1</v>
      </c>
      <c r="I45">
        <v>230</v>
      </c>
      <c r="J45">
        <v>442.094884985715</v>
      </c>
      <c r="K45">
        <v>52725.310340040101</v>
      </c>
      <c r="L45">
        <v>229.24047973930499</v>
      </c>
      <c r="M45">
        <v>427.19415794578799</v>
      </c>
      <c r="N45">
        <v>-45529.345987491201</v>
      </c>
      <c r="O45">
        <v>197.953678206483</v>
      </c>
      <c r="Q45">
        <v>0</v>
      </c>
      <c r="R45">
        <v>-6.6746262045220106E-2</v>
      </c>
      <c r="S45">
        <v>-1.00727239001924E-2</v>
      </c>
      <c r="T45">
        <v>-1.7661317323359901E-2</v>
      </c>
      <c r="U45">
        <v>0.97492861710967305</v>
      </c>
      <c r="V45">
        <v>2.0663669875430002</v>
      </c>
      <c r="W45">
        <v>2.0516188983257</v>
      </c>
    </row>
    <row r="46" spans="1:23" x14ac:dyDescent="0.35">
      <c r="A46">
        <v>240</v>
      </c>
      <c r="B46">
        <v>456.8</v>
      </c>
      <c r="C46">
        <v>57220</v>
      </c>
      <c r="D46">
        <v>238.4</v>
      </c>
      <c r="E46">
        <v>450.5</v>
      </c>
      <c r="F46">
        <v>-50900</v>
      </c>
      <c r="G46">
        <v>212.1</v>
      </c>
      <c r="I46">
        <v>240</v>
      </c>
      <c r="J46">
        <v>456.94002244073403</v>
      </c>
      <c r="K46">
        <v>57220.918958729599</v>
      </c>
      <c r="L46">
        <v>238.420495661373</v>
      </c>
      <c r="M46">
        <v>446.32536538434402</v>
      </c>
      <c r="N46">
        <v>-49897.168733512997</v>
      </c>
      <c r="O46">
        <v>207.90486972297001</v>
      </c>
      <c r="Q46">
        <v>0</v>
      </c>
      <c r="R46">
        <v>-3.0652898584503999E-2</v>
      </c>
      <c r="S46">
        <v>-1.6060096638151799E-3</v>
      </c>
      <c r="T46">
        <v>-8.5971733949134592E-3</v>
      </c>
      <c r="U46">
        <v>0.92666695131090604</v>
      </c>
      <c r="V46">
        <v>1.9701989518408201</v>
      </c>
      <c r="W46">
        <v>1.9779020636629301</v>
      </c>
    </row>
    <row r="47" spans="1:23" x14ac:dyDescent="0.35">
      <c r="A47">
        <v>250</v>
      </c>
      <c r="B47">
        <v>472</v>
      </c>
      <c r="C47">
        <v>61860</v>
      </c>
      <c r="D47">
        <v>247.4</v>
      </c>
      <c r="E47">
        <v>469.4</v>
      </c>
      <c r="F47">
        <v>-55500</v>
      </c>
      <c r="G47">
        <v>222</v>
      </c>
      <c r="I47">
        <v>250</v>
      </c>
      <c r="J47">
        <v>472.49860687338702</v>
      </c>
      <c r="K47">
        <v>61868.112105300199</v>
      </c>
      <c r="L47">
        <v>247.4724484212</v>
      </c>
      <c r="M47">
        <v>465.29492132266</v>
      </c>
      <c r="N47">
        <v>-54455.618225364902</v>
      </c>
      <c r="O47">
        <v>217.82247290145901</v>
      </c>
      <c r="Q47">
        <v>0</v>
      </c>
      <c r="R47">
        <v>-0.10563704944651001</v>
      </c>
      <c r="S47">
        <v>-1.3113652279732499E-2</v>
      </c>
      <c r="T47">
        <v>-2.9283921261503601E-2</v>
      </c>
      <c r="U47">
        <v>0.874537425935073</v>
      </c>
      <c r="V47">
        <v>1.8817689633064001</v>
      </c>
      <c r="W47">
        <v>1.8817689633064001</v>
      </c>
    </row>
    <row r="48" spans="1:23" x14ac:dyDescent="0.35">
      <c r="A48">
        <v>260</v>
      </c>
      <c r="B48">
        <v>487.6</v>
      </c>
      <c r="C48">
        <v>66660</v>
      </c>
      <c r="D48">
        <v>256.39999999999998</v>
      </c>
      <c r="E48">
        <v>488.2</v>
      </c>
      <c r="F48">
        <v>-60290</v>
      </c>
      <c r="G48">
        <v>231.9</v>
      </c>
      <c r="I48">
        <v>260</v>
      </c>
      <c r="J48">
        <v>487.27537693515802</v>
      </c>
      <c r="K48">
        <v>66666.604985664104</v>
      </c>
      <c r="L48">
        <v>256.41001917563102</v>
      </c>
      <c r="M48">
        <v>484.11333355503399</v>
      </c>
      <c r="N48">
        <v>-59202.861738644802</v>
      </c>
      <c r="O48">
        <v>227.703314379403</v>
      </c>
      <c r="Q48">
        <v>0</v>
      </c>
      <c r="R48">
        <v>6.6575690082421493E-2</v>
      </c>
      <c r="S48">
        <v>-9.9084693431774392E-3</v>
      </c>
      <c r="T48">
        <v>-3.9076348016542899E-3</v>
      </c>
      <c r="U48">
        <v>0.83708857946854298</v>
      </c>
      <c r="V48">
        <v>1.8031817239263199</v>
      </c>
      <c r="W48">
        <v>1.80969625726471</v>
      </c>
    </row>
    <row r="49" spans="1:23" x14ac:dyDescent="0.35">
      <c r="A49">
        <v>270</v>
      </c>
      <c r="B49">
        <v>503.5</v>
      </c>
      <c r="C49">
        <v>71610</v>
      </c>
      <c r="D49">
        <v>265.2</v>
      </c>
      <c r="E49">
        <v>506.9</v>
      </c>
      <c r="F49">
        <v>-65260</v>
      </c>
      <c r="G49">
        <v>241.7</v>
      </c>
      <c r="I49">
        <v>270</v>
      </c>
      <c r="J49">
        <v>503.99424612968301</v>
      </c>
      <c r="K49">
        <v>71622.953100988307</v>
      </c>
      <c r="L49">
        <v>265.27019667032698</v>
      </c>
      <c r="M49">
        <v>502.81724066088998</v>
      </c>
      <c r="N49">
        <v>-64137.701877451902</v>
      </c>
      <c r="O49">
        <v>237.547043990562</v>
      </c>
      <c r="Q49">
        <v>0</v>
      </c>
      <c r="R49">
        <v>-9.8162091297642695E-2</v>
      </c>
      <c r="S49">
        <v>-1.8088396855697301E-2</v>
      </c>
      <c r="T49">
        <v>-2.6469332702593201E-2</v>
      </c>
      <c r="U49">
        <v>0.80543683943775801</v>
      </c>
      <c r="V49">
        <v>1.7197335619798899</v>
      </c>
      <c r="W49">
        <v>1.7182275587245699</v>
      </c>
    </row>
    <row r="50" spans="1:23" x14ac:dyDescent="0.35">
      <c r="A50">
        <v>273.14999999999998</v>
      </c>
      <c r="B50">
        <v>508.5</v>
      </c>
      <c r="C50">
        <v>73210</v>
      </c>
      <c r="D50">
        <v>268</v>
      </c>
      <c r="E50">
        <v>512.79999999999995</v>
      </c>
      <c r="F50">
        <v>-66870</v>
      </c>
      <c r="G50">
        <v>244.8</v>
      </c>
      <c r="I50">
        <v>273.14999999999998</v>
      </c>
      <c r="J50">
        <v>509.26068992595901</v>
      </c>
      <c r="K50">
        <v>73218.829625275903</v>
      </c>
      <c r="L50">
        <v>268.05355894298299</v>
      </c>
      <c r="M50">
        <v>508.693636115988</v>
      </c>
      <c r="N50">
        <v>-65730.837079806297</v>
      </c>
      <c r="O50">
        <v>240.64007717300501</v>
      </c>
      <c r="Q50">
        <v>0</v>
      </c>
      <c r="R50">
        <v>-0.14959487236167601</v>
      </c>
      <c r="S50">
        <v>-1.20606819778583E-2</v>
      </c>
      <c r="T50">
        <v>-1.99846802177874E-2</v>
      </c>
      <c r="U50">
        <v>0.80077298830169696</v>
      </c>
      <c r="V50">
        <v>1.70354855719103</v>
      </c>
      <c r="W50">
        <v>1.69931488030835</v>
      </c>
    </row>
    <row r="51" spans="1:23" x14ac:dyDescent="0.35">
      <c r="A51">
        <v>280</v>
      </c>
      <c r="B51">
        <v>519.4</v>
      </c>
      <c r="C51">
        <v>76730</v>
      </c>
      <c r="D51">
        <v>274</v>
      </c>
      <c r="E51">
        <v>525.5</v>
      </c>
      <c r="F51">
        <v>-70420</v>
      </c>
      <c r="G51">
        <v>251.5</v>
      </c>
      <c r="I51">
        <v>280</v>
      </c>
      <c r="J51">
        <v>518.52222289402698</v>
      </c>
      <c r="K51">
        <v>76743.184369680501</v>
      </c>
      <c r="L51">
        <v>274.08280132028699</v>
      </c>
      <c r="M51">
        <v>521.43672551538896</v>
      </c>
      <c r="N51">
        <v>-69259.098774628394</v>
      </c>
      <c r="O51">
        <v>247.353924195101</v>
      </c>
      <c r="Q51">
        <v>0</v>
      </c>
      <c r="R51">
        <v>0.16899828763431901</v>
      </c>
      <c r="S51">
        <v>-1.7182809436374201E-2</v>
      </c>
      <c r="T51">
        <v>-3.0219459958983501E-2</v>
      </c>
      <c r="U51">
        <v>0.77322064407434798</v>
      </c>
      <c r="V51">
        <v>1.6485390874346999</v>
      </c>
      <c r="W51">
        <v>1.6485390874346999</v>
      </c>
    </row>
    <row r="52" spans="1:23" x14ac:dyDescent="0.35">
      <c r="A52">
        <v>290</v>
      </c>
      <c r="B52">
        <v>534.6</v>
      </c>
      <c r="C52">
        <v>82000</v>
      </c>
      <c r="D52">
        <v>282.8</v>
      </c>
      <c r="E52">
        <v>544</v>
      </c>
      <c r="F52">
        <v>-75770</v>
      </c>
      <c r="G52">
        <v>261.3</v>
      </c>
      <c r="I52">
        <v>290</v>
      </c>
      <c r="J52">
        <v>533.00012141514799</v>
      </c>
      <c r="K52">
        <v>82000.796091226395</v>
      </c>
      <c r="L52">
        <v>282.761365831815</v>
      </c>
      <c r="M52">
        <v>539.88570818998903</v>
      </c>
      <c r="N52">
        <v>-74566.059283870505</v>
      </c>
      <c r="O52">
        <v>257.12434235817398</v>
      </c>
      <c r="Q52">
        <v>0</v>
      </c>
      <c r="R52">
        <v>0.29926647677734602</v>
      </c>
      <c r="S52">
        <v>-9.7084295903630596E-4</v>
      </c>
      <c r="T52">
        <v>1.366130416718E-2</v>
      </c>
      <c r="U52">
        <v>0.75630364154602903</v>
      </c>
      <c r="V52">
        <v>1.58894115894077</v>
      </c>
      <c r="W52">
        <v>1.5980320098834899</v>
      </c>
    </row>
    <row r="53" spans="1:23" x14ac:dyDescent="0.35">
      <c r="A53">
        <v>298.14999999999998</v>
      </c>
      <c r="B53">
        <v>546</v>
      </c>
      <c r="C53">
        <v>86400</v>
      </c>
      <c r="D53">
        <v>289.8</v>
      </c>
      <c r="E53">
        <v>559</v>
      </c>
      <c r="F53">
        <v>-80270</v>
      </c>
      <c r="G53">
        <v>269.2</v>
      </c>
      <c r="I53">
        <v>298.14999999999998</v>
      </c>
      <c r="J53">
        <v>544.79960870986099</v>
      </c>
      <c r="K53">
        <v>86392.829991485807</v>
      </c>
      <c r="L53">
        <v>289.76297163000402</v>
      </c>
      <c r="M53">
        <v>554.82139123957199</v>
      </c>
      <c r="N53">
        <v>-79027.167806592595</v>
      </c>
      <c r="O53">
        <v>265.05841960956701</v>
      </c>
      <c r="Q53">
        <v>0</v>
      </c>
      <c r="R53">
        <v>0.21985188464067701</v>
      </c>
      <c r="S53">
        <v>8.2986209655010208E-3</v>
      </c>
      <c r="T53">
        <v>1.27772153193913E-2</v>
      </c>
      <c r="U53">
        <v>0.74751498397636695</v>
      </c>
      <c r="V53">
        <v>1.5483146797152101</v>
      </c>
      <c r="W53">
        <v>1.5384771138307101</v>
      </c>
    </row>
    <row r="54" spans="1:23" x14ac:dyDescent="0.35">
      <c r="A54">
        <v>300</v>
      </c>
      <c r="B54">
        <v>548.4</v>
      </c>
      <c r="C54">
        <v>87420</v>
      </c>
      <c r="D54">
        <v>291.39999999999998</v>
      </c>
      <c r="E54">
        <v>562.4</v>
      </c>
      <c r="F54">
        <v>-81300</v>
      </c>
      <c r="G54">
        <v>271</v>
      </c>
      <c r="I54">
        <v>300</v>
      </c>
      <c r="J54">
        <v>547.47801993626899</v>
      </c>
      <c r="K54">
        <v>87403.186797983493</v>
      </c>
      <c r="L54">
        <v>291.34395599327797</v>
      </c>
      <c r="M54">
        <v>558.199670295837</v>
      </c>
      <c r="N54">
        <v>-80056.714290767806</v>
      </c>
      <c r="O54">
        <v>266.85571430255902</v>
      </c>
      <c r="Q54">
        <v>0</v>
      </c>
      <c r="R54">
        <v>0.168121820519811</v>
      </c>
      <c r="S54">
        <v>1.9232672176283098E-2</v>
      </c>
      <c r="T54">
        <v>1.9232672176274199E-2</v>
      </c>
      <c r="U54">
        <v>0.74685805550534701</v>
      </c>
      <c r="V54">
        <v>1.5292567149226699</v>
      </c>
      <c r="W54">
        <v>1.5292567149226799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2761-7CFC-4444-BF32-E334B411288F}">
  <dimension ref="A1:L14"/>
  <sheetViews>
    <sheetView workbookViewId="0"/>
  </sheetViews>
  <sheetFormatPr defaultRowHeight="14.5" x14ac:dyDescent="0.35"/>
  <cols>
    <col min="5" max="5" width="17.1796875" customWidth="1"/>
  </cols>
  <sheetData>
    <row r="1" spans="1:12" x14ac:dyDescent="0.35">
      <c r="A1" s="74" t="s">
        <v>122</v>
      </c>
    </row>
    <row r="3" spans="1:12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x14ac:dyDescent="0.35">
      <c r="A4" s="68"/>
      <c r="B4" s="19" t="s">
        <v>80</v>
      </c>
      <c r="C4" s="19" t="s">
        <v>81</v>
      </c>
      <c r="E4" s="23" t="s">
        <v>82</v>
      </c>
      <c r="F4" s="69">
        <f>cycle!D29</f>
        <v>-4223.3413664877717</v>
      </c>
      <c r="G4" s="69">
        <f>cycle!E29</f>
        <v>7.4229078681336151</v>
      </c>
      <c r="H4" s="60"/>
      <c r="I4" s="19" t="s">
        <v>83</v>
      </c>
      <c r="J4" s="19">
        <v>-16.225999999999999</v>
      </c>
      <c r="K4" s="19">
        <v>0.65</v>
      </c>
      <c r="L4" s="68"/>
    </row>
    <row r="5" spans="1:12" x14ac:dyDescent="0.35">
      <c r="A5" s="68"/>
      <c r="B5" s="19" t="s">
        <v>32</v>
      </c>
      <c r="C5" s="19">
        <v>27.09</v>
      </c>
      <c r="D5" s="19">
        <v>0.1</v>
      </c>
      <c r="E5" s="23" t="s">
        <v>84</v>
      </c>
      <c r="F5" s="69">
        <f>C9-C5-(3*C6)-(8.5*C7)-(8*C8)</f>
        <v>-2364.375</v>
      </c>
      <c r="G5" s="22">
        <f>SQRT(D9^2+D5^2+(3*D6)^2+(8.5*D7)^2+(8*D8)^2)</f>
        <v>9.0808865205991864</v>
      </c>
      <c r="H5" s="60"/>
      <c r="I5" s="19" t="s">
        <v>85</v>
      </c>
      <c r="J5" s="19">
        <v>-647.61800000000005</v>
      </c>
      <c r="K5" s="19">
        <v>1.5</v>
      </c>
      <c r="L5" s="68"/>
    </row>
    <row r="6" spans="1:12" x14ac:dyDescent="0.35">
      <c r="A6" s="68"/>
      <c r="B6" s="19" t="s">
        <v>26</v>
      </c>
      <c r="C6" s="19">
        <v>35.69</v>
      </c>
      <c r="D6" s="19">
        <v>0.1</v>
      </c>
      <c r="E6" s="23" t="s">
        <v>86</v>
      </c>
      <c r="F6" s="69">
        <f>F4-(298.15*F5/1000)</f>
        <v>-3518.4029602377718</v>
      </c>
      <c r="G6" s="22">
        <f>SQRT(G4^2+(298.15*G5/1000)^2)</f>
        <v>7.9012616126607389</v>
      </c>
      <c r="H6" s="60"/>
      <c r="I6" s="19" t="s">
        <v>87</v>
      </c>
      <c r="J6" s="60">
        <v>-237.14</v>
      </c>
      <c r="K6" s="60">
        <v>4.1000000000000002E-2</v>
      </c>
      <c r="L6" s="68"/>
    </row>
    <row r="7" spans="1:12" x14ac:dyDescent="0.35">
      <c r="A7" s="68"/>
      <c r="B7" s="19" t="s">
        <v>88</v>
      </c>
      <c r="C7" s="19">
        <v>205.15</v>
      </c>
      <c r="D7" s="19">
        <v>0.1</v>
      </c>
      <c r="E7" s="19" t="s">
        <v>89</v>
      </c>
      <c r="F7" s="60"/>
      <c r="G7" s="60"/>
      <c r="H7" s="60"/>
      <c r="L7" s="68"/>
    </row>
    <row r="8" spans="1:12" x14ac:dyDescent="0.35">
      <c r="A8" s="68"/>
      <c r="B8" s="19" t="s">
        <v>90</v>
      </c>
      <c r="C8" s="19">
        <v>130.68</v>
      </c>
      <c r="D8" s="19">
        <v>0.1</v>
      </c>
      <c r="E8" s="23" t="s">
        <v>91</v>
      </c>
      <c r="F8" s="69">
        <f>J4+(3*J5)+(5*J6)-F6</f>
        <v>373.62296023777162</v>
      </c>
      <c r="G8" s="69">
        <f>SQRT(K4^2+(3*K5)^2+(5*K6)^2+G6^2)</f>
        <v>9.118358408820427</v>
      </c>
      <c r="H8" s="60"/>
      <c r="I8" s="60"/>
      <c r="J8" s="60"/>
      <c r="L8" s="68"/>
    </row>
    <row r="9" spans="1:12" x14ac:dyDescent="0.35">
      <c r="A9" s="68"/>
      <c r="B9" s="19" t="s">
        <v>77</v>
      </c>
      <c r="C9" s="22">
        <v>559</v>
      </c>
      <c r="D9" s="22">
        <v>9</v>
      </c>
      <c r="E9" s="19" t="s">
        <v>92</v>
      </c>
      <c r="F9" s="64">
        <f>-1000*F8/(8.314*298.15*LN(10))</f>
        <v>-65.459552874843624</v>
      </c>
      <c r="G9" s="69">
        <f>1000*G8/(8.314*298.15*LN(10))</f>
        <v>1.5975561673567977</v>
      </c>
      <c r="H9" s="60"/>
      <c r="I9" s="60"/>
      <c r="J9" s="60"/>
      <c r="L9" s="68"/>
    </row>
    <row r="10" spans="1:12" x14ac:dyDescent="0.3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35">
      <c r="E11" s="19"/>
    </row>
    <row r="12" spans="1:12" x14ac:dyDescent="0.35">
      <c r="B12" t="s">
        <v>93</v>
      </c>
    </row>
    <row r="13" spans="1:12" x14ac:dyDescent="0.35">
      <c r="B13" t="s">
        <v>94</v>
      </c>
      <c r="C13" s="21"/>
      <c r="D13" s="21"/>
      <c r="E13" s="21"/>
      <c r="F13" s="21"/>
    </row>
    <row r="14" spans="1:12" x14ac:dyDescent="0.35">
      <c r="C14" s="21"/>
      <c r="D14" s="21"/>
      <c r="E14" s="21"/>
      <c r="F14" s="2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cycle</vt:lpstr>
      <vt:lpstr>H</vt:lpstr>
      <vt:lpstr>Cp</vt:lpstr>
      <vt:lpstr>S</vt:lpstr>
      <vt:lpstr>G,K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Juraj Majzlan</cp:lastModifiedBy>
  <dcterms:created xsi:type="dcterms:W3CDTF">2012-04-09T18:23:27Z</dcterms:created>
  <dcterms:modified xsi:type="dcterms:W3CDTF">2024-11-07T10:15:24Z</dcterms:modified>
</cp:coreProperties>
</file>